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sempra.sharepoint.com/teams/corpresponsibility/Shared Documents/Corporate_Responsibility/CORPORATE RESPONSIBILITY/Surveys and Rankings - REF/EEIAGA/"/>
    </mc:Choice>
  </mc:AlternateContent>
  <xr:revisionPtr revIDLastSave="11" documentId="8_{A2A4F4E6-6B6F-48BE-BC72-60AF54D4515E}" xr6:coauthVersionLast="47" xr6:coauthVersionMax="47" xr10:uidLastSave="{D8C40688-B6AD-4D9C-9848-16670EB8AD49}"/>
  <workbookProtection workbookAlgorithmName="SHA-512" workbookHashValue="boour9X3+exh1e6mW+xpFxhceAF4iJvEU+8SqBDJ20RjIUEQsuBCfUYRlUxvwDAnaHQn2MamOYTNA24QVn8ylQ==" workbookSaltValue="oxvcHr1z8dISnlWncwfWaA==" workbookSpinCount="100000" lockStructure="1"/>
  <bookViews>
    <workbookView xWindow="-120" yWindow="-120" windowWidth="29040" windowHeight="15840" xr2:uid="{9A2C399E-FAE2-41D6-B0C5-58706DEC52A7}"/>
  </bookViews>
  <sheets>
    <sheet name="AGA SCG and SDG&amp;E" sheetId="1" r:id="rId1"/>
    <sheet name="EEI SDG&amp;E" sheetId="2" r:id="rId2"/>
    <sheet name="EEI Oncor" sheetId="3" r:id="rId3"/>
    <sheet name="Emissons reduction goals" sheetId="4" r:id="rId4"/>
    <sheet name="Forward-looking statement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0" i="1" l="1"/>
  <c r="F120" i="1"/>
  <c r="O119" i="1"/>
  <c r="L119" i="1"/>
  <c r="I119" i="1"/>
  <c r="F119" i="1"/>
  <c r="O82" i="1"/>
  <c r="O72" i="1"/>
  <c r="L72" i="1"/>
  <c r="O71" i="1"/>
  <c r="L71" i="1"/>
  <c r="O65" i="1"/>
  <c r="O67" i="1" s="1"/>
  <c r="L65" i="1"/>
  <c r="L67" i="1" s="1"/>
  <c r="O53" i="1"/>
  <c r="L53" i="1"/>
  <c r="O52" i="1"/>
  <c r="O54" i="1" s="1"/>
  <c r="L52" i="1"/>
  <c r="L54" i="1" s="1"/>
  <c r="AA37" i="1"/>
  <c r="AA38" i="1" s="1"/>
  <c r="O37" i="1"/>
  <c r="O120" i="1" s="1"/>
  <c r="L37" i="1"/>
  <c r="I37" i="1"/>
  <c r="I120" i="1" s="1"/>
  <c r="F37" i="1"/>
  <c r="L35" i="1"/>
  <c r="L38" i="1" s="1"/>
  <c r="F35" i="1"/>
  <c r="F38" i="1" s="1"/>
  <c r="L34" i="1"/>
  <c r="I34" i="1"/>
  <c r="I35" i="1" s="1"/>
  <c r="I38" i="1" s="1"/>
  <c r="F34" i="1"/>
  <c r="L26" i="1"/>
  <c r="I26" i="1"/>
  <c r="F26" i="1"/>
  <c r="L24" i="1"/>
  <c r="I24" i="1"/>
  <c r="F24" i="1"/>
  <c r="L22" i="1"/>
  <c r="I22" i="1"/>
  <c r="F22" i="1"/>
  <c r="Q183" i="2"/>
  <c r="Q111" i="2"/>
  <c r="Q52" i="2"/>
  <c r="L80" i="1" l="1"/>
  <c r="O80" i="1"/>
  <c r="O83" i="1" s="1"/>
  <c r="L66" i="1"/>
  <c r="O66" i="1"/>
</calcChain>
</file>

<file path=xl/sharedStrings.xml><?xml version="1.0" encoding="utf-8"?>
<sst xmlns="http://schemas.openxmlformats.org/spreadsheetml/2006/main" count="881" uniqueCount="386">
  <si>
    <t xml:space="preserve">Gas company ESG/Sustainability Quantitative information  </t>
  </si>
  <si>
    <t xml:space="preserve">Parent Company: </t>
  </si>
  <si>
    <t>Sempra</t>
  </si>
  <si>
    <t xml:space="preserve">Operating Company(ies): </t>
  </si>
  <si>
    <t>San Diego Gas &amp; Electric; Southern California Gas Co.</t>
  </si>
  <si>
    <t xml:space="preserve">Business Type(s): </t>
  </si>
  <si>
    <t>Vertically integrated</t>
  </si>
  <si>
    <t>State(s) of Operation:</t>
  </si>
  <si>
    <t>California</t>
  </si>
  <si>
    <t xml:space="preserve">Regulatory Environment: </t>
  </si>
  <si>
    <t>Regulated</t>
  </si>
  <si>
    <t xml:space="preserve">Report Date: </t>
  </si>
  <si>
    <t>SoCalGas</t>
  </si>
  <si>
    <t>SDG&amp;E</t>
  </si>
  <si>
    <t>Refer to the "Definitions" column for more information on each metric.</t>
  </si>
  <si>
    <t>Definitions</t>
  </si>
  <si>
    <t>Comments</t>
  </si>
  <si>
    <t>Natural Gas Distribution</t>
  </si>
  <si>
    <r>
      <rPr>
        <b/>
        <i/>
        <u/>
        <sz val="14"/>
        <color rgb="FF000000"/>
        <rFont val="Calibri"/>
        <family val="2"/>
      </rPr>
      <t>All methane leak sources per 98.232 (i) (1-6) are included for Distribution.  Combustion sources are excluded.  CO</t>
    </r>
    <r>
      <rPr>
        <b/>
        <i/>
        <u/>
        <vertAlign val="subscript"/>
        <sz val="14"/>
        <color rgb="FF000000"/>
        <rFont val="Calibri"/>
        <family val="2"/>
      </rPr>
      <t>2</t>
    </r>
    <r>
      <rPr>
        <b/>
        <i/>
        <u/>
        <sz val="14"/>
        <color rgb="FF000000"/>
        <rFont val="Calibri"/>
        <family val="2"/>
      </rPr>
      <t xml:space="preserve"> is excluded.</t>
    </r>
  </si>
  <si>
    <t>METHANE EMISSIONS AND MITIGATION FROM DISTRIBUTION MAINS</t>
  </si>
  <si>
    <t>Number of Gas Distribution Customers</t>
  </si>
  <si>
    <t xml:space="preserve">Distribution Mains &amp; Services </t>
  </si>
  <si>
    <t>These metrics should include all local distribution companies (LDCs) held by the Parent Company that are above the LDC Facility reporting threshold for EPA's 40 C.F.R. 98, Subpart W reporting rule.</t>
  </si>
  <si>
    <r>
      <rPr>
        <sz val="11"/>
        <color rgb="FF000000"/>
        <rFont val="Calibri"/>
        <family val="2"/>
      </rPr>
      <t xml:space="preserve">Plastic </t>
    </r>
    <r>
      <rPr>
        <i/>
        <sz val="11"/>
        <color rgb="FF000000"/>
        <rFont val="Calibri"/>
        <family val="2"/>
      </rPr>
      <t>(miles) -mains</t>
    </r>
  </si>
  <si>
    <r>
      <rPr>
        <sz val="11"/>
        <color rgb="FF000000"/>
        <rFont val="Calibri"/>
        <family val="2"/>
      </rPr>
      <t xml:space="preserve">Plastic </t>
    </r>
    <r>
      <rPr>
        <i/>
        <sz val="11"/>
        <color rgb="FF000000"/>
        <rFont val="Calibri"/>
        <family val="2"/>
      </rPr>
      <t>(miles) -services</t>
    </r>
  </si>
  <si>
    <r>
      <rPr>
        <sz val="11"/>
        <color rgb="FF000000"/>
        <rFont val="Calibri"/>
        <family val="2"/>
      </rPr>
      <t xml:space="preserve">Cathodically Protected Steel - Bare &amp; Coated </t>
    </r>
    <r>
      <rPr>
        <i/>
        <sz val="11"/>
        <color rgb="FF000000"/>
        <rFont val="Calibri"/>
        <family val="2"/>
      </rPr>
      <t>(miles)</t>
    </r>
    <r>
      <rPr>
        <sz val="11"/>
        <color rgb="FF000000"/>
        <rFont val="Calibri"/>
        <family val="2"/>
      </rPr>
      <t>-mains</t>
    </r>
  </si>
  <si>
    <r>
      <rPr>
        <sz val="11"/>
        <color rgb="FF000000"/>
        <rFont val="Calibri"/>
        <family val="2"/>
      </rPr>
      <t xml:space="preserve">Cathodically Protected Steel - Bare &amp; Coated </t>
    </r>
    <r>
      <rPr>
        <i/>
        <sz val="11"/>
        <color rgb="FF000000"/>
        <rFont val="Calibri"/>
        <family val="2"/>
      </rPr>
      <t>(miles)</t>
    </r>
    <r>
      <rPr>
        <sz val="11"/>
        <color rgb="FF000000"/>
        <rFont val="Calibri"/>
        <family val="2"/>
      </rPr>
      <t>-services</t>
    </r>
  </si>
  <si>
    <r>
      <rPr>
        <sz val="11"/>
        <color rgb="FF000000"/>
        <rFont val="Calibri"/>
        <family val="2"/>
      </rPr>
      <t xml:space="preserve">Unprotected Steel - Bare &amp; Coated </t>
    </r>
    <r>
      <rPr>
        <i/>
        <sz val="11"/>
        <color rgb="FF000000"/>
        <rFont val="Calibri"/>
        <family val="2"/>
      </rPr>
      <t>(miles)</t>
    </r>
    <r>
      <rPr>
        <sz val="11"/>
        <color rgb="FF000000"/>
        <rFont val="Calibri"/>
        <family val="2"/>
      </rPr>
      <t>-mains</t>
    </r>
  </si>
  <si>
    <r>
      <rPr>
        <sz val="11"/>
        <color rgb="FF000000"/>
        <rFont val="Calibri"/>
        <family val="2"/>
      </rPr>
      <t xml:space="preserve">Unprotected Steel - Bare &amp; Coated </t>
    </r>
    <r>
      <rPr>
        <i/>
        <sz val="11"/>
        <color rgb="FF000000"/>
        <rFont val="Calibri"/>
        <family val="2"/>
      </rPr>
      <t>(miles)</t>
    </r>
    <r>
      <rPr>
        <sz val="11"/>
        <color rgb="FF000000"/>
        <rFont val="Calibri"/>
        <family val="2"/>
      </rPr>
      <t>-services</t>
    </r>
  </si>
  <si>
    <r>
      <rPr>
        <sz val="11"/>
        <color rgb="FF000000"/>
        <rFont val="Calibri"/>
        <family val="2"/>
      </rPr>
      <t xml:space="preserve">Cast Iron / Wrought Iron - without upgrades </t>
    </r>
    <r>
      <rPr>
        <i/>
        <sz val="11"/>
        <color rgb="FF000000"/>
        <rFont val="Calibri"/>
        <family val="2"/>
      </rPr>
      <t>(miles)</t>
    </r>
    <r>
      <rPr>
        <sz val="11"/>
        <color rgb="FF000000"/>
        <rFont val="Calibri"/>
        <family val="2"/>
      </rPr>
      <t>-mains</t>
    </r>
  </si>
  <si>
    <r>
      <rPr>
        <sz val="11"/>
        <color rgb="FF000000"/>
        <rFont val="Calibri"/>
        <family val="2"/>
      </rPr>
      <t xml:space="preserve">Cast Iron / Wrought Iron - without upgrades </t>
    </r>
    <r>
      <rPr>
        <i/>
        <sz val="11"/>
        <color rgb="FF000000"/>
        <rFont val="Calibri"/>
        <family val="2"/>
      </rPr>
      <t>(miles)</t>
    </r>
    <r>
      <rPr>
        <sz val="11"/>
        <color rgb="FF000000"/>
        <rFont val="Calibri"/>
        <family val="2"/>
      </rPr>
      <t>-services</t>
    </r>
  </si>
  <si>
    <r>
      <rPr>
        <sz val="11"/>
        <color rgb="FF000000"/>
        <rFont val="Calibri"/>
        <family val="2"/>
      </rPr>
      <t xml:space="preserve">Plan/Commitment to Replace / Upgrade Remaining Miles of Distribution Mains </t>
    </r>
    <r>
      <rPr>
        <i/>
        <sz val="11"/>
        <color rgb="FF000000"/>
        <rFont val="Calibri"/>
        <family val="2"/>
      </rPr>
      <t>(# years to complete)</t>
    </r>
  </si>
  <si>
    <t>Future replacement rates are authorized through the rate case process</t>
  </si>
  <si>
    <t xml:space="preserve">These metrics should provide the number of years remaining to take out of service, replace or upgrade cathodically unprotected steel mains, and cast iron/wrought iron mains, consistent with applicable state utility commission authorizations. </t>
  </si>
  <si>
    <r>
      <rPr>
        <sz val="11"/>
        <color rgb="FF000000"/>
        <rFont val="Calibri"/>
        <family val="2"/>
      </rPr>
      <t>Unprotected Steel (Bare &amp; Coated) (</t>
    </r>
    <r>
      <rPr>
        <i/>
        <sz val="11"/>
        <color rgb="FF000000"/>
        <rFont val="Calibri"/>
        <family val="2"/>
      </rPr>
      <t># years to complete</t>
    </r>
    <r>
      <rPr>
        <sz val="11"/>
        <color rgb="FF000000"/>
        <rFont val="Calibri"/>
        <family val="2"/>
      </rPr>
      <t>)</t>
    </r>
  </si>
  <si>
    <t>Optional:  # yrs by pipe type.</t>
  </si>
  <si>
    <r>
      <rPr>
        <sz val="11"/>
        <color rgb="FF000000"/>
        <rFont val="Calibri"/>
        <family val="2"/>
      </rPr>
      <t>Cast Iron / Wrought Iron (</t>
    </r>
    <r>
      <rPr>
        <i/>
        <sz val="11"/>
        <color rgb="FF000000"/>
        <rFont val="Calibri"/>
        <family val="2"/>
      </rPr>
      <t># years to complete</t>
    </r>
    <r>
      <rPr>
        <sz val="11"/>
        <color rgb="FF000000"/>
        <rFont val="Calibri"/>
        <family val="2"/>
      </rPr>
      <t>)</t>
    </r>
  </si>
  <si>
    <t xml:space="preserve">Distribution CO2e Fugitive Emissions </t>
  </si>
  <si>
    <r>
      <rPr>
        <sz val="11"/>
        <color rgb="FF000000"/>
        <rFont val="Calibri"/>
        <family val="2"/>
      </rPr>
      <t xml:space="preserve">CO2e Fugitive Methane Emissions from Gas Distribution Operations </t>
    </r>
    <r>
      <rPr>
        <i/>
        <sz val="11"/>
        <color rgb="FF000000"/>
        <rFont val="Calibri"/>
        <family val="2"/>
      </rPr>
      <t>(metric tons)</t>
    </r>
  </si>
  <si>
    <r>
      <rPr>
        <u/>
        <sz val="10"/>
        <color rgb="FF000000"/>
        <rFont val="Calibri"/>
        <family val="2"/>
      </rPr>
      <t>Fugitive methane</t>
    </r>
    <r>
      <rPr>
        <sz val="10"/>
        <color rgb="FF000000"/>
        <rFont val="Calibri"/>
        <family val="2"/>
      </rPr>
      <t xml:space="preserve"> emissions (</t>
    </r>
    <r>
      <rPr>
        <u/>
        <sz val="10"/>
        <color rgb="FF000000"/>
        <rFont val="Calibri"/>
        <family val="2"/>
      </rPr>
      <t xml:space="preserve">not </t>
    </r>
    <r>
      <rPr>
        <sz val="10"/>
        <color rgb="FF000000"/>
        <rFont val="Calibri"/>
        <family val="2"/>
      </rPr>
      <t>CO2 combustion emissions) stated as CO2e, as reported to EPA under 40 CFR 98, Subpart W, sections 98.236(q)(3)(ix)(D), 98.236(r)(1)(v), and 98.236(r)(2)(v)(B)</t>
    </r>
    <r>
      <rPr>
        <u/>
        <sz val="10"/>
        <color rgb="FF000000"/>
        <rFont val="Calibri"/>
        <family val="2"/>
      </rPr>
      <t xml:space="preserve"> - i.e., this is Subpart W methane emissions as input in row 2.2 below and converted to CO2e here</t>
    </r>
    <r>
      <rPr>
        <sz val="10"/>
        <color rgb="FF000000"/>
        <rFont val="Calibri"/>
        <family val="2"/>
      </rPr>
      <t xml:space="preserve">.   This metric should include fugitive methane emissions above the reporting threshold for all natural gas local distribution companies (LDCs) held by the Parent Company that are above the LDC Facility reporting threshold for EPA's 40 C.F.R. 98, Subpart W reporting rule.  </t>
    </r>
    <r>
      <rPr>
        <u/>
        <sz val="10"/>
        <color rgb="FF000000"/>
        <rFont val="Calibri"/>
        <family val="2"/>
      </rPr>
      <t>Calculated value based on mt CH4 input in the 2.2 (below).</t>
    </r>
  </si>
  <si>
    <r>
      <rPr>
        <sz val="11"/>
        <color rgb="FF000000"/>
        <rFont val="Calibri"/>
        <family val="2"/>
      </rPr>
      <t xml:space="preserve">CH4 Fugitive Methane Emissions from Gas Distribution Operations </t>
    </r>
    <r>
      <rPr>
        <i/>
        <sz val="11"/>
        <color rgb="FF000000"/>
        <rFont val="Calibri"/>
        <family val="2"/>
      </rPr>
      <t>(metric tons)</t>
    </r>
  </si>
  <si>
    <t>INPUT VALUE (total mt CH4) as explained in definition above.  Subpart W input is CH4 (mt).</t>
  </si>
  <si>
    <t>CH4 Fugitive Methane Emissions from Gas Distribution Operations (MMSCF/year)</t>
  </si>
  <si>
    <r>
      <rPr>
        <sz val="11"/>
        <color rgb="FF000000"/>
        <rFont val="Calibri"/>
        <family val="2"/>
      </rPr>
      <t>Annual Natural Gas Throughput from Gas Distribution Operations in thousands of standard cubic feet (</t>
    </r>
    <r>
      <rPr>
        <i/>
        <sz val="11"/>
        <color rgb="FF000000"/>
        <rFont val="Calibri"/>
        <family val="2"/>
      </rPr>
      <t>Mscf/year</t>
    </r>
    <r>
      <rPr>
        <sz val="11"/>
        <color rgb="FF000000"/>
        <rFont val="Calibri"/>
        <family val="2"/>
      </rPr>
      <t>)</t>
    </r>
  </si>
  <si>
    <t xml:space="preserve">This metric provides gas throughput from distribution (quantity of natural gas delivered to end users) reported under Subpart W, 40 C.F.R. 98.236(aa)(9)(iv), as reported on the Subpart W e-GRRT integrated reporting form in the “Facility Overview” worksheet  Excel form, Quantity of natural gas delivered to end users (column 4). </t>
  </si>
  <si>
    <t>Annual Methane Gas Throughput from Gas Distribution Operations in millions of standard cubic feet (MMscf/year)</t>
  </si>
  <si>
    <r>
      <rPr>
        <sz val="11"/>
        <color rgb="FF000000"/>
        <rFont val="Calibri"/>
        <family val="2"/>
      </rPr>
      <t xml:space="preserve">Fugitive Methane Emissions Rate (Percent </t>
    </r>
    <r>
      <rPr>
        <i/>
        <sz val="11"/>
        <color rgb="FF000000"/>
        <rFont val="Calibri"/>
        <family val="2"/>
      </rPr>
      <t>MMscf of Methane Emissions per MMscf of Methane Throughput</t>
    </r>
    <r>
      <rPr>
        <sz val="11"/>
        <color rgb="FF000000"/>
        <rFont val="Calibri"/>
        <family val="2"/>
      </rPr>
      <t>)</t>
    </r>
  </si>
  <si>
    <t>Calculated annual metric: (MMSFC methane emissions/MMSCF methane throughput)</t>
  </si>
  <si>
    <t>Natural Gas Transmission and Storage</t>
  </si>
  <si>
    <r>
      <rPr>
        <b/>
        <i/>
        <u/>
        <sz val="14"/>
        <color rgb="FF000000"/>
        <rFont val="Calibri"/>
        <family val="2"/>
      </rPr>
      <t>All methane leak sources per 98.232 (e) (1-8), (f)(1-8), and (m) are included for Transmission and Storage.  Combustion sources are excluded.  CO</t>
    </r>
    <r>
      <rPr>
        <b/>
        <i/>
        <u/>
        <vertAlign val="subscript"/>
        <sz val="14"/>
        <color rgb="FF000000"/>
        <rFont val="Calibri"/>
        <family val="2"/>
      </rPr>
      <t>2</t>
    </r>
    <r>
      <rPr>
        <b/>
        <i/>
        <u/>
        <sz val="14"/>
        <color rgb="FF000000"/>
        <rFont val="Calibri"/>
        <family val="2"/>
      </rPr>
      <t xml:space="preserve"> and N</t>
    </r>
    <r>
      <rPr>
        <b/>
        <i/>
        <u/>
        <vertAlign val="subscript"/>
        <sz val="14"/>
        <color rgb="FF000000"/>
        <rFont val="Calibri"/>
        <family val="2"/>
      </rPr>
      <t>2</t>
    </r>
    <r>
      <rPr>
        <b/>
        <i/>
        <u/>
        <sz val="14"/>
        <color rgb="FF000000"/>
        <rFont val="Calibri"/>
        <family val="2"/>
      </rPr>
      <t>O are excluded.</t>
    </r>
  </si>
  <si>
    <t>Onshore Natural Gas Transmission Compression Methane Emissions</t>
  </si>
  <si>
    <r>
      <rPr>
        <u/>
        <sz val="10"/>
        <color rgb="FF000000"/>
        <rFont val="Calibri"/>
        <family val="2"/>
      </rPr>
      <t>Fugitive Methane</t>
    </r>
    <r>
      <rPr>
        <u/>
        <sz val="10"/>
        <color rgb="FF000000"/>
        <rFont val="Calibri"/>
        <family val="2"/>
      </rPr>
      <t xml:space="preserve"> emissions as defined in 40 CFR 98 Sub W Section 232 (e) (1-8), CO2 and N2O emissions are excluded from this section.</t>
    </r>
  </si>
  <si>
    <t>Pneumatic Device Venting (metric tons/year)</t>
  </si>
  <si>
    <t>Not reported.  SDG&amp;E facilities are below the EPA Subpart W threshold.</t>
  </si>
  <si>
    <t>Value reported using calculation in 40 CFR 98 Sub W Section 236(b)(4)</t>
  </si>
  <si>
    <t>Blowdown Vent Stacks (metric tons/year)</t>
  </si>
  <si>
    <t>Value reported using calculation in 40 CFR 98 Sub W Section 236(i)(1)(iii)</t>
  </si>
  <si>
    <t>Transmission Storage Tanks (metric tons/year)</t>
  </si>
  <si>
    <t>N/A</t>
  </si>
  <si>
    <t>Value reported using calculation in 40 CFR 98 Sub W Section 236(k)(2)(v)</t>
  </si>
  <si>
    <t>Compressor stations at SoCalGas do not have flares or storage tanks.</t>
  </si>
  <si>
    <t>Flare Stack Emissions (metric tons/year)</t>
  </si>
  <si>
    <t>Value reported using calculation in 40 CFR 98 Sub W Section 236(n)(11)</t>
  </si>
  <si>
    <t>Centrifugal Compressor Venting (metric tons/year)</t>
  </si>
  <si>
    <t>Value reported using calculation in 40 CFR 98 Sub W Section 236(o)(2)(ii)(D)(2)</t>
  </si>
  <si>
    <t>Reciprocating Compressor Venting (metric tons/year)</t>
  </si>
  <si>
    <t>Value reported using calculation in 40 CFR 98 Sub W Section 236(p)(2)(ii)(D)(2)</t>
  </si>
  <si>
    <t>Equipment leaks from valves, connectors, open ended lines, pressure relief valves, and meters  (metric tons/year)</t>
  </si>
  <si>
    <t>Value reported using calculation in 40 CFR 98 Sub W Section 236(q)(2)(v)</t>
  </si>
  <si>
    <t>Other Leaks (metric tons/year)</t>
  </si>
  <si>
    <t>Total Transmission Compression Methane Emissions (metric tons/year)</t>
  </si>
  <si>
    <t>Total Transmission Compression Methane Emissions (CO2e/year)</t>
  </si>
  <si>
    <t>Total Transmission Compression Methane Emissions (MSCF/year)</t>
  </si>
  <si>
    <t>Density of Methane = 0.0192 kg/ft3 per 40 CFR Sub W EQ. W-36</t>
  </si>
  <si>
    <t>Underground Natural Gas Storage Methane Emissions</t>
  </si>
  <si>
    <r>
      <rPr>
        <u/>
        <sz val="10"/>
        <color rgb="FF000000"/>
        <rFont val="Calibri"/>
        <family val="2"/>
      </rPr>
      <t>Fugitive Methane</t>
    </r>
    <r>
      <rPr>
        <u/>
        <sz val="10"/>
        <color rgb="FF000000"/>
        <rFont val="Calibri"/>
        <family val="2"/>
      </rPr>
      <t xml:space="preserve"> emissions as defined in 40 CFR 98 Sub W Section 232 (f) (1-8), CO2 and N2O emissions are excluded from this section.</t>
    </r>
  </si>
  <si>
    <t xml:space="preserve">Reported methane value per 98.236(n)(10). </t>
  </si>
  <si>
    <t xml:space="preserve">Value reported using calculation in 40 CFR 98 Sub W Section 236(o)(2)(ii)(D)(2); In 2021 the value fell below the threshold applicable to reporting under 40 CFR Part 98. </t>
  </si>
  <si>
    <t>Other Equipment Leaks (metric tons/year)</t>
  </si>
  <si>
    <t>Equipment leaks from valves, connectors, open-ended lines, and pressure relief valves associated with storage wellheads (metric tons/year)</t>
  </si>
  <si>
    <t>Other equipment leaks from components associated with storage wellheads (metric tons/year)</t>
  </si>
  <si>
    <t>Value reported using calculation in 40 CFR 98 Sub W Section 232(q)(2)(v)</t>
  </si>
  <si>
    <t>Total Storage Compression Methane Emissions (metric tons/year)</t>
  </si>
  <si>
    <t>Total Storage Compression Methane Emissions (CO2e/year)</t>
  </si>
  <si>
    <t>Total Storage Compression Methane Emissions (MSCF/year)</t>
  </si>
  <si>
    <t>Onshore Natural Gas Transmission Pipeline Blowdowns</t>
  </si>
  <si>
    <r>
      <rPr>
        <u/>
        <sz val="10"/>
        <color rgb="FF000000"/>
        <rFont val="Calibri"/>
        <family val="2"/>
      </rPr>
      <t>Blowdown vent stacks for onshore transmission pipeline</t>
    </r>
    <r>
      <rPr>
        <u/>
        <sz val="10"/>
        <color rgb="FF000000"/>
        <rFont val="Calibri"/>
        <family val="2"/>
      </rPr>
      <t xml:space="preserve"> as defined in 40 CFR 98 Sub W Section 232 (m), CO2 and N2O emissions are excluded from this section.</t>
    </r>
  </si>
  <si>
    <t>Transmission Pipeline Blowdown Vent Stacks (metric tons/year)</t>
  </si>
  <si>
    <t>Value reported using calculation in 40 CFR 98 Sub W Section 232(i)(3)(ii)</t>
  </si>
  <si>
    <t>Transmission Pipeline Blowdown Vent Stacks (CO2e/year)</t>
  </si>
  <si>
    <t>Transmission Pipeline Blowdown Vent Stacks (MSCF/year)</t>
  </si>
  <si>
    <r>
      <rPr>
        <b/>
        <sz val="11"/>
        <color rgb="FF000000"/>
        <rFont val="Calibri"/>
        <family val="2"/>
      </rPr>
      <t xml:space="preserve">Other Non-Sub W Emissions Data </t>
    </r>
    <r>
      <rPr>
        <b/>
        <sz val="11"/>
        <color rgb="FFFF0000"/>
        <rFont val="Calibri"/>
        <family val="2"/>
      </rPr>
      <t>(OPTIONAL)</t>
    </r>
  </si>
  <si>
    <r>
      <rPr>
        <sz val="10"/>
        <color rgb="FFFF0000"/>
        <rFont val="Calibri"/>
        <family val="2"/>
      </rPr>
      <t>(OPTIONAL)</t>
    </r>
    <r>
      <rPr>
        <sz val="10"/>
        <color rgb="FF000000"/>
        <rFont val="Calibri"/>
        <family val="2"/>
      </rPr>
      <t xml:space="preserve"> If desired, report additional sources required by ONE Future include dehydrator vents, storage station venting transmission pipeline leaks, and storage tank methane.</t>
    </r>
  </si>
  <si>
    <t>Total Methane Emissions from additional sources not recognized by 40 CFR 98 Subpart W (metric tons/year)</t>
  </si>
  <si>
    <t>Total Methane Emissions from additional sources not recognized by 40 CFR 98 Subpart W (CO2e/year)</t>
  </si>
  <si>
    <t>Total Methane Emissions from additional sources not recognized by 40 CFR 98 Subpart W (MSCF/year)</t>
  </si>
  <si>
    <t>Summary and Metrics</t>
  </si>
  <si>
    <t>Total Transmission and Storage Methane Emissions (MMSCF/year)</t>
  </si>
  <si>
    <t>Annual Natural Gas Throughput from Gas Transmission and Storage Operations (MSCF/year)</t>
  </si>
  <si>
    <t>EIA 176 throughput or other reference for other throughput selected</t>
  </si>
  <si>
    <t>Annual Methane Gas Throughput from Gas Transmission and Storage Operations (MMSCF/year)</t>
  </si>
  <si>
    <t>Methane content in natural gas equals 95% based on 40 CFR 98 Sub W 233(u)(2)(vii)</t>
  </si>
  <si>
    <t>Methane Emissions Intensity Metric (Percent MMscf of Methane Emissions per MMscf of Methane Throughput)</t>
  </si>
  <si>
    <t>Natural Gas Gathering and Boosting</t>
  </si>
  <si>
    <t>METHANE EMISSIONS</t>
  </si>
  <si>
    <t xml:space="preserve">Not reported. These activities do not occur within our operations. </t>
  </si>
  <si>
    <t>Gathering and Boosting Pipelines, Blow Down Volumes, and Emissions</t>
  </si>
  <si>
    <r>
      <rPr>
        <sz val="11"/>
        <color rgb="FF000000"/>
        <rFont val="Calibri"/>
        <family val="2"/>
      </rPr>
      <t xml:space="preserve">Total Miles of Gathering Pipeline Operated by gas utility </t>
    </r>
    <r>
      <rPr>
        <i/>
        <sz val="11"/>
        <color rgb="FF000000"/>
        <rFont val="Calibri"/>
        <family val="2"/>
      </rPr>
      <t>(miles)</t>
    </r>
  </si>
  <si>
    <r>
      <rPr>
        <sz val="11"/>
        <color rgb="FF000000"/>
        <rFont val="Calibri"/>
        <family val="2"/>
      </rPr>
      <t xml:space="preserve">Volume of Gathering Pipeline Blow Down Emissions </t>
    </r>
    <r>
      <rPr>
        <i/>
        <sz val="11"/>
        <color rgb="FF000000"/>
        <rFont val="Calibri"/>
        <family val="2"/>
      </rPr>
      <t>(scf)</t>
    </r>
  </si>
  <si>
    <r>
      <rPr>
        <sz val="11"/>
        <color rgb="FF000000"/>
        <rFont val="Calibri"/>
        <family val="2"/>
      </rPr>
      <t xml:space="preserve">Gathering Pipeline Blow-Down Emissions outside storage and compression facilities </t>
    </r>
    <r>
      <rPr>
        <i/>
        <sz val="11"/>
        <color rgb="FF000000"/>
        <rFont val="Calibri"/>
        <family val="2"/>
      </rPr>
      <t>(metric tons CO2e)</t>
    </r>
  </si>
  <si>
    <t>CO2e  COMBUSTION EMISSIONS FOR GATHERING &amp; BOOSTING COMPRESSION</t>
  </si>
  <si>
    <r>
      <rPr>
        <sz val="11"/>
        <color rgb="FF000000"/>
        <rFont val="Calibri"/>
        <family val="2"/>
      </rPr>
      <t xml:space="preserve">CO2e Emissions for Gathering &amp; Boosting Compression Stations </t>
    </r>
    <r>
      <rPr>
        <i/>
        <sz val="11"/>
        <color rgb="FF000000"/>
        <rFont val="Calibri"/>
        <family val="2"/>
      </rPr>
      <t>(metric tons)</t>
    </r>
  </si>
  <si>
    <t>CONVENTIONAL COMBUSTION EMISSIONS FROM GATHERING &amp; BOOSTING COMPRESSION</t>
  </si>
  <si>
    <t>Emissions reported for all permitted sources (minor or major)</t>
  </si>
  <si>
    <r>
      <rPr>
        <sz val="11"/>
        <color rgb="FF000000"/>
        <rFont val="Calibri"/>
        <family val="2"/>
      </rPr>
      <t xml:space="preserve">NOx </t>
    </r>
    <r>
      <rPr>
        <i/>
        <sz val="11"/>
        <color rgb="FF000000"/>
        <rFont val="Calibri"/>
        <family val="2"/>
      </rPr>
      <t>( metric tons per year)</t>
    </r>
  </si>
  <si>
    <r>
      <rPr>
        <sz val="11"/>
        <color rgb="FF000000"/>
        <rFont val="Calibri"/>
        <family val="2"/>
      </rPr>
      <t xml:space="preserve">VOC </t>
    </r>
    <r>
      <rPr>
        <i/>
        <sz val="11"/>
        <color rgb="FF000000"/>
        <rFont val="Calibri"/>
        <family val="2"/>
      </rPr>
      <t>(metric tons per year)</t>
    </r>
  </si>
  <si>
    <t>Human Resources</t>
  </si>
  <si>
    <t>Total Number of Employees</t>
  </si>
  <si>
    <t>Percentage of Women in Total Workforce</t>
  </si>
  <si>
    <t>Percentage of Minorities in Total Workforce</t>
  </si>
  <si>
    <t>Total Number on Board of Directors/Trustees</t>
  </si>
  <si>
    <t>Represents Sempra Board of Directors</t>
  </si>
  <si>
    <t>Percentage of Women on Board of Directors/Trustees</t>
  </si>
  <si>
    <t>Percentage of Minorities on Board of Directors/Trustees</t>
  </si>
  <si>
    <t>Employee Safety Metrics</t>
  </si>
  <si>
    <t>Recordable Incident Rate</t>
  </si>
  <si>
    <t xml:space="preserve">Lost-time Case Rate </t>
  </si>
  <si>
    <t>Days Away, Restricted, and Transfer (DART) Rate</t>
  </si>
  <si>
    <t>Work-related Fatalities</t>
  </si>
  <si>
    <t>Additional Metrics (Optional)</t>
  </si>
  <si>
    <t>Methane Emissions Intensity Metric (Percent MMscf of Methane Emissions per MMscf of Methane Throughput) NGSI (normalized for Heating Degree Days (HDD) and emission factors from EPA Greenhouse Gas Inventory for distribution pipelines)</t>
  </si>
  <si>
    <t>This methane intensity metric is calculated based on the Natural Gas Sustainability Initiative Methodology.</t>
  </si>
  <si>
    <t>Methane Emissions Intensity Metric (Percent MMscf of Methane Emissions per MMscf of Methane Throughput) CA SB1371</t>
  </si>
  <si>
    <t>This methane intensity metric is calculated based on reporting required by California Senate Bill 1371.</t>
  </si>
  <si>
    <t>Distribution emissions only. SCG is a distribution company with Transmission &amp; Storage operations downstream of the city gate, therefore T&amp;S emissions could be included. Excluded to be consistent with last year's reporting. SB1371 and EEI/AGA throughput is gas delivered to residential, commercial, industrial and electric customers, as reported to EPA Subpart W, excluding gas delivered to NGV stations.</t>
  </si>
  <si>
    <t xml:space="preserve">Electric Company ESG/Sustainability Quantitative Information  </t>
  </si>
  <si>
    <t xml:space="preserve">Sempra </t>
  </si>
  <si>
    <t xml:space="preserve">Operating Company(s): </t>
  </si>
  <si>
    <t>San Diego Gas &amp; Electric</t>
  </si>
  <si>
    <t>State(s) with RPS Programs:</t>
  </si>
  <si>
    <t>Lookup Value</t>
  </si>
  <si>
    <t>Ref. No.</t>
  </si>
  <si>
    <t>Comments, Links, Additional Information, and Notes</t>
  </si>
  <si>
    <t>SASB</t>
  </si>
  <si>
    <t>Portfolio</t>
  </si>
  <si>
    <t>Owned Nameplate Generation Capacity at end of year (MW)</t>
  </si>
  <si>
    <t xml:space="preserve">Coal </t>
  </si>
  <si>
    <t>Natural Gas</t>
  </si>
  <si>
    <t>Nuclear</t>
  </si>
  <si>
    <t>Petroleum</t>
  </si>
  <si>
    <t>Total Renewable Energy Resources</t>
  </si>
  <si>
    <t>1.5.1</t>
  </si>
  <si>
    <t>Biomass/Biogas</t>
  </si>
  <si>
    <t>1.5.2</t>
  </si>
  <si>
    <t>Geothermal</t>
  </si>
  <si>
    <t>1.5.3</t>
  </si>
  <si>
    <t>Hydroelectric</t>
  </si>
  <si>
    <t>1.5.4</t>
  </si>
  <si>
    <t>Solar</t>
  </si>
  <si>
    <t>1.5.5</t>
  </si>
  <si>
    <t>Wind</t>
  </si>
  <si>
    <t>Other</t>
  </si>
  <si>
    <t>Use the data organizer on the left (i.e., the plus/minus symbol) to open/close the alternative generation reporting options</t>
  </si>
  <si>
    <t xml:space="preserve">Net Generation for the data year (MWh) </t>
  </si>
  <si>
    <t>2.5.1</t>
  </si>
  <si>
    <t>2.5.2</t>
  </si>
  <si>
    <t>2.5.3</t>
  </si>
  <si>
    <t>2.5.4</t>
  </si>
  <si>
    <t>2.5.5</t>
  </si>
  <si>
    <t>Includes unspecified/other sources and large hydro (ACS import)</t>
  </si>
  <si>
    <t>2.i</t>
  </si>
  <si>
    <t xml:space="preserve">Owned Net Generation for the data year (MWh) </t>
  </si>
  <si>
    <t>2.1.i</t>
  </si>
  <si>
    <t>2.2.i</t>
  </si>
  <si>
    <t>2.3.i</t>
  </si>
  <si>
    <t>2.4.i</t>
  </si>
  <si>
    <t>2.5.i</t>
  </si>
  <si>
    <t>2.5.1.i</t>
  </si>
  <si>
    <t>2.5.2.i</t>
  </si>
  <si>
    <t>2.5.3.i</t>
  </si>
  <si>
    <t>2.5.4.i</t>
  </si>
  <si>
    <t>2.5.5.i</t>
  </si>
  <si>
    <t>2.6.i</t>
  </si>
  <si>
    <t>2.ii</t>
  </si>
  <si>
    <t xml:space="preserve">Purchased Net Generation for the data year (MWh) </t>
  </si>
  <si>
    <t>2.1.ii</t>
  </si>
  <si>
    <t>2.2.ii</t>
  </si>
  <si>
    <t>2.3.ii</t>
  </si>
  <si>
    <t>2.4.ii</t>
  </si>
  <si>
    <t>2.5.ii</t>
  </si>
  <si>
    <t>2.5.1.ii</t>
  </si>
  <si>
    <t>2.5.2.ii</t>
  </si>
  <si>
    <t>2.5.3.ii</t>
  </si>
  <si>
    <t>2.5.4.ii</t>
  </si>
  <si>
    <t>2.5.5.ii</t>
  </si>
  <si>
    <t>2.6.ii</t>
  </si>
  <si>
    <t>Capital Expenditures and Energy Efficiency (EE)</t>
  </si>
  <si>
    <t>Total Annual Capital Expenditures (nominal dollars)</t>
  </si>
  <si>
    <t>Incremental Annual Electricity Savings from EE Measures (MWh)</t>
  </si>
  <si>
    <t>Reduction of GHG emissions - Energy_Effic211 - San Diego Gas &amp; Electric - Incremental annual investment in electric energy efficiency programs - USD</t>
  </si>
  <si>
    <t>Incremental Annual Investment in Electric EE Programs (nominal dollars)</t>
  </si>
  <si>
    <t>Retail Electric Customer Count (at end of year)</t>
  </si>
  <si>
    <t xml:space="preserve">Commercial </t>
  </si>
  <si>
    <t xml:space="preserve">SDG&amp;E transitioned over 78,000 commercial customers to Community Choice Aggregation service between March and June of 2021. </t>
  </si>
  <si>
    <t xml:space="preserve">Industrial </t>
  </si>
  <si>
    <t>SDG&amp;E began to track all customer segments by their rates classification in 2021.</t>
  </si>
  <si>
    <t>Residential</t>
  </si>
  <si>
    <t>Emissions</t>
  </si>
  <si>
    <t>GHG Emissions: Carbon Dioxide (CO2) and Carbon Dioxide Equivalent (CO2e)</t>
  </si>
  <si>
    <r>
      <rPr>
        <b/>
        <u/>
        <sz val="11"/>
        <color rgb="FF1F497D"/>
        <rFont val="Calibri"/>
        <family val="2"/>
      </rPr>
      <t>Note</t>
    </r>
    <r>
      <rPr>
        <b/>
        <sz val="11"/>
        <color rgb="FF1F497D"/>
        <rFont val="Calibri"/>
        <family val="2"/>
      </rPr>
      <t xml:space="preserve">:  The alternatives available below are intended to provide flexibility in reporting </t>
    </r>
  </si>
  <si>
    <t xml:space="preserve">GHG emissions, and should be used to the extent appropriate for each company. </t>
  </si>
  <si>
    <t>Owned Generation (1) (2) (3)</t>
  </si>
  <si>
    <t>5.1.1</t>
  </si>
  <si>
    <t>Carbon Dioxide (CO2)</t>
  </si>
  <si>
    <t>5.1.1.1</t>
  </si>
  <si>
    <t>Total Owned Generation CO2 Emissions (MT)</t>
  </si>
  <si>
    <t>Reported to the California Energy Commission for the Power Source Disclosure program.</t>
  </si>
  <si>
    <t>5.1.1.2</t>
  </si>
  <si>
    <t xml:space="preserve">Total Owned Generation CO2 Emissions Intensity (MT/Net MWh) </t>
  </si>
  <si>
    <t>5.1.2</t>
  </si>
  <si>
    <t>Carbon Dioxide Equivalent (CO2e)</t>
  </si>
  <si>
    <t>5.1.2.1</t>
  </si>
  <si>
    <t>Total Owned Generation CO2e Emissions (MT)</t>
  </si>
  <si>
    <t>5.1.2.2</t>
  </si>
  <si>
    <t xml:space="preserve">Total Owned Generation CO2e Emissions Intensity (MT/Net MWh) </t>
  </si>
  <si>
    <t>Purchased Power (4)</t>
  </si>
  <si>
    <t>5.2.1</t>
  </si>
  <si>
    <t>5.2.1.1</t>
  </si>
  <si>
    <t>Total Purchased Generation CO2 Emissions (MT)</t>
  </si>
  <si>
    <t>5.2.1.2</t>
  </si>
  <si>
    <t xml:space="preserve">Total Purchased Generation CO2 Emissions Intensity (MT/Net MWh) </t>
  </si>
  <si>
    <t>5.2.2</t>
  </si>
  <si>
    <t>5.2.2.1</t>
  </si>
  <si>
    <t>Total Purchased Generation CO2e Emissions (MT)</t>
  </si>
  <si>
    <t>5.2.2.2</t>
  </si>
  <si>
    <t xml:space="preserve">Total Purchased Generation CO2e Emissions Intensity (MT/Net MWh) </t>
  </si>
  <si>
    <t>Owned Generation + Purchased Power</t>
  </si>
  <si>
    <t>5.3.1</t>
  </si>
  <si>
    <t>5.3.1.1</t>
  </si>
  <si>
    <t>Total Owned + Purchased Generation CO2 Emissions (MT)</t>
  </si>
  <si>
    <t>5.3.1.2</t>
  </si>
  <si>
    <t xml:space="preserve">Total Owned + Purchased Generation CO2 Emissions Intensity (MT/Net MWh) </t>
  </si>
  <si>
    <t>5.3.2</t>
  </si>
  <si>
    <t xml:space="preserve"> </t>
  </si>
  <si>
    <t>5.3.2.1</t>
  </si>
  <si>
    <t>Total Owned + Purchased Generation CO2e Emissions (MT)</t>
  </si>
  <si>
    <t>5.3.2.2</t>
  </si>
  <si>
    <t xml:space="preserve">Total Owned + Purchased Generation CO2e Emissions Intensity (MT/Net MWh) </t>
  </si>
  <si>
    <r>
      <rPr>
        <b/>
        <sz val="11"/>
        <color rgb="FF000000"/>
        <rFont val="Calibri"/>
        <family val="2"/>
      </rPr>
      <t xml:space="preserve">Non-Generation CO2e Emissions of Sulfur Hexafluoride (SF6) </t>
    </r>
    <r>
      <rPr>
        <b/>
        <sz val="11"/>
        <color rgb="FFFF0000"/>
        <rFont val="Calibri"/>
        <family val="2"/>
      </rPr>
      <t>(5)</t>
    </r>
  </si>
  <si>
    <t>5.4.1</t>
  </si>
  <si>
    <t>Total CO2e emissions of SF6 (lbs)</t>
  </si>
  <si>
    <r>
      <t>SF</t>
    </r>
    <r>
      <rPr>
        <vertAlign val="subscript"/>
        <sz val="11"/>
        <color theme="1"/>
        <rFont val="Calibri"/>
        <family val="2"/>
      </rPr>
      <t>6</t>
    </r>
    <r>
      <rPr>
        <sz val="11"/>
        <color theme="1"/>
        <rFont val="Calibri"/>
        <family val="2"/>
      </rPr>
      <t xml:space="preserve"> emissions fluctuate from year-to-year depending on the timing of transactions that feed into the mass balance equations for Gas Insulated Equipment (GIE) containing SF</t>
    </r>
    <r>
      <rPr>
        <vertAlign val="subscript"/>
        <sz val="11"/>
        <color theme="1"/>
        <rFont val="Calibri"/>
        <family val="2"/>
      </rPr>
      <t>6</t>
    </r>
    <r>
      <rPr>
        <sz val="11"/>
        <color theme="1"/>
        <rFont val="Calibri"/>
        <family val="2"/>
      </rPr>
      <t>.  If the GIE leaked SF</t>
    </r>
    <r>
      <rPr>
        <vertAlign val="subscript"/>
        <sz val="11"/>
        <color theme="1"/>
        <rFont val="Calibri"/>
        <family val="2"/>
      </rPr>
      <t>6</t>
    </r>
    <r>
      <rPr>
        <sz val="11"/>
        <color theme="1"/>
        <rFont val="Calibri"/>
        <family val="2"/>
      </rPr>
      <t xml:space="preserve"> while awaiting gas evacuation, the amount of leaked gas is reported within the year that the gas was evacuated. </t>
    </r>
  </si>
  <si>
    <t>5.4.2</t>
  </si>
  <si>
    <t>Leak rate of CO2e emissions of SF6 (lbs/Net MWh)</t>
  </si>
  <si>
    <t>Nitrogen Oxide (NOx), Sulfur Dioxide (SO2), Mercury (Hg)</t>
  </si>
  <si>
    <r>
      <rPr>
        <sz val="11"/>
        <color rgb="FF000000"/>
        <rFont val="Calibri"/>
        <family val="2"/>
      </rPr>
      <t xml:space="preserve">Generation basis for calculation </t>
    </r>
    <r>
      <rPr>
        <b/>
        <sz val="11"/>
        <color rgb="FFFF0000"/>
        <rFont val="Calibri"/>
        <family val="2"/>
      </rPr>
      <t>(6)</t>
    </r>
  </si>
  <si>
    <t>Fossil</t>
  </si>
  <si>
    <t>Nitrogen Oxide (NOx)</t>
  </si>
  <si>
    <t>6.2.1</t>
  </si>
  <si>
    <t>Total NOx Emissions (MT)</t>
  </si>
  <si>
    <t>6.2.2</t>
  </si>
  <si>
    <t>Total NOx Emissions Intensity (MT/Net MWh)</t>
  </si>
  <si>
    <t>Sulfur Dioxide (SO2)</t>
  </si>
  <si>
    <t>6.3.1</t>
  </si>
  <si>
    <t>Total SO2 Emissions (MT)</t>
  </si>
  <si>
    <t>6.3.2</t>
  </si>
  <si>
    <t>Total SO2 Emissions Intensity (MT/Net MWh)</t>
  </si>
  <si>
    <t>Mercury (Hg)</t>
  </si>
  <si>
    <t>6.4.1</t>
  </si>
  <si>
    <t>Total Hg Emissions (kg)</t>
  </si>
  <si>
    <t>6.4.2</t>
  </si>
  <si>
    <t>Total Hg Emissions Intensity (kg/Net MWh)</t>
  </si>
  <si>
    <t>Use the data organizer on the left (i.e., the plus/minus symbol) to open/close the Emissions section notes</t>
  </si>
  <si>
    <t>Key</t>
  </si>
  <si>
    <t>MT = metric tons</t>
  </si>
  <si>
    <t>1 lb. = 453.59 grams</t>
  </si>
  <si>
    <t>1 tonne = 1,000,000.00 grams</t>
  </si>
  <si>
    <t>1 metric ton = 1.1023 short tons</t>
  </si>
  <si>
    <r>
      <rPr>
        <sz val="11"/>
        <color rgb="FF000000"/>
        <rFont val="Calibri"/>
        <family val="2"/>
      </rPr>
      <t xml:space="preserve">Total output-based emissions factor = </t>
    </r>
    <r>
      <rPr>
        <sz val="9"/>
        <color rgb="FF000000"/>
        <rFont val="Arial"/>
        <family val="2"/>
      </rPr>
      <t>(</t>
    </r>
    <r>
      <rPr>
        <i/>
        <sz val="9"/>
        <color rgb="FF000000"/>
        <rFont val="Arial"/>
        <family val="2"/>
      </rPr>
      <t>insert emissions factor and source</t>
    </r>
    <r>
      <rPr>
        <sz val="9"/>
        <color rgb="FF000000"/>
        <rFont val="Arial"/>
        <family val="2"/>
      </rPr>
      <t>)</t>
    </r>
  </si>
  <si>
    <t>Notes</t>
  </si>
  <si>
    <t>(1)</t>
  </si>
  <si>
    <t>Generation and emissions are adjusted for equity ownership share to reflect the percentage of output owned by reporting entity.</t>
  </si>
  <si>
    <t>(2)</t>
  </si>
  <si>
    <t>CO2 and CO2e emissions intensity should be reported using total system generation (net MWh) based on EEI GHG worksheet.</t>
  </si>
  <si>
    <t>(3)</t>
  </si>
  <si>
    <t>As reported to EPA under the mandatory GHG Reporting Protocols (40 CFR Part 98, Subparts C and D).</t>
  </si>
  <si>
    <t>(4)</t>
  </si>
  <si>
    <t>Purchased power emissions should be calculated using the most relevant and accurate of the following methods:</t>
  </si>
  <si>
    <t>For direct purchases, such as PPAs, use the direct emissions data as reported to EPA.</t>
  </si>
  <si>
    <t>For market purchases where emissions are unknown, use applicable regional or national emissions rate:</t>
  </si>
  <si>
    <t>- ISO/RTO-level emission factors</t>
  </si>
  <si>
    <t>- Climate Registry emission factors</t>
  </si>
  <si>
    <t>- E-Grid emission factors</t>
  </si>
  <si>
    <t>(5)</t>
  </si>
  <si>
    <t>As reported to EPA under the mandatory GHG Reporting Protocols (40 CFR Part 98, Subpart DD).</t>
  </si>
  <si>
    <t>(6)</t>
  </si>
  <si>
    <r>
      <rPr>
        <sz val="11"/>
        <color rgb="FF000000"/>
        <rFont val="Calibri"/>
        <family val="2"/>
      </rPr>
      <t>Indicate the generation basis for calculating SO</t>
    </r>
    <r>
      <rPr>
        <sz val="10"/>
        <color rgb="FF000000"/>
        <rFont val="Arial"/>
        <family val="2"/>
      </rPr>
      <t>2</t>
    </r>
    <r>
      <rPr>
        <sz val="11"/>
        <color rgb="FF000000"/>
        <rFont val="Calibri"/>
        <family val="2"/>
      </rPr>
      <t>, NOx, and Hg emissions and intensity.</t>
    </r>
  </si>
  <si>
    <t>Fossil: Fossil Fuel Generation Only</t>
  </si>
  <si>
    <t>Total: Total System Generation</t>
  </si>
  <si>
    <t>Other: Other (please specify in comment section)</t>
  </si>
  <si>
    <r>
      <rPr>
        <b/>
        <sz val="11"/>
        <color rgb="FF000000"/>
        <rFont val="Calibri"/>
        <family val="2"/>
      </rPr>
      <t>Total CO</t>
    </r>
    <r>
      <rPr>
        <b/>
        <sz val="10"/>
        <color rgb="FF000000"/>
        <rFont val="Arial"/>
        <family val="2"/>
      </rPr>
      <t>2</t>
    </r>
    <r>
      <rPr>
        <b/>
        <sz val="11"/>
        <color rgb="FF000000"/>
        <rFont val="Calibri"/>
        <family val="2"/>
      </rPr>
      <t>e is calculated using the following global warming potentials from the IPCC Fourth Assessment Report:</t>
    </r>
  </si>
  <si>
    <r>
      <rPr>
        <sz val="11"/>
        <color rgb="FF000000"/>
        <rFont val="Calibri"/>
        <family val="2"/>
      </rPr>
      <t>CO</t>
    </r>
    <r>
      <rPr>
        <sz val="10"/>
        <color rgb="FF000000"/>
        <rFont val="Arial"/>
        <family val="2"/>
      </rPr>
      <t>2</t>
    </r>
    <r>
      <rPr>
        <sz val="11"/>
        <color rgb="FF000000"/>
        <rFont val="Calibri"/>
        <family val="2"/>
      </rPr>
      <t xml:space="preserve"> = 1</t>
    </r>
  </si>
  <si>
    <r>
      <rPr>
        <sz val="11"/>
        <color rgb="FF000000"/>
        <rFont val="Calibri"/>
        <family val="2"/>
      </rPr>
      <t>CH</t>
    </r>
    <r>
      <rPr>
        <sz val="10"/>
        <color rgb="FF000000"/>
        <rFont val="Arial"/>
        <family val="2"/>
      </rPr>
      <t>4</t>
    </r>
    <r>
      <rPr>
        <sz val="11"/>
        <color rgb="FF000000"/>
        <rFont val="Calibri"/>
        <family val="2"/>
      </rPr>
      <t xml:space="preserve"> = 25</t>
    </r>
  </si>
  <si>
    <r>
      <rPr>
        <sz val="11"/>
        <color rgb="FF000000"/>
        <rFont val="Calibri"/>
        <family val="2"/>
      </rPr>
      <t>N</t>
    </r>
    <r>
      <rPr>
        <sz val="10"/>
        <color rgb="FF000000"/>
        <rFont val="Arial"/>
        <family val="2"/>
      </rPr>
      <t>2</t>
    </r>
    <r>
      <rPr>
        <sz val="11"/>
        <color rgb="FF000000"/>
        <rFont val="Calibri"/>
        <family val="2"/>
      </rPr>
      <t>O = 298</t>
    </r>
  </si>
  <si>
    <r>
      <rPr>
        <sz val="11"/>
        <color rgb="FF000000"/>
        <rFont val="Calibri"/>
        <family val="2"/>
      </rPr>
      <t>SF</t>
    </r>
    <r>
      <rPr>
        <sz val="10"/>
        <color rgb="FF000000"/>
        <rFont val="Arial"/>
        <family val="2"/>
      </rPr>
      <t>6</t>
    </r>
    <r>
      <rPr>
        <sz val="11"/>
        <color rgb="FF000000"/>
        <rFont val="Calibri"/>
        <family val="2"/>
      </rPr>
      <t xml:space="preserve"> = 22,800</t>
    </r>
  </si>
  <si>
    <t>Resources</t>
  </si>
  <si>
    <t>7.7.1</t>
  </si>
  <si>
    <t>7.7.2</t>
  </si>
  <si>
    <t>7.7.3</t>
  </si>
  <si>
    <t>7.7.4</t>
  </si>
  <si>
    <t>Fresh Water Resources used in Thermal Power Generation Activities</t>
  </si>
  <si>
    <t>Water Withdrawals - Consumptive (Millions of Gallons)</t>
  </si>
  <si>
    <t>Water Withdrawals - Non-Consumptive (Millions of Gallons)</t>
  </si>
  <si>
    <t>Water Withdrawals - Consumptive Rate (Millions of Gallons/Net MWh)</t>
  </si>
  <si>
    <t>Water Withdrawals - Non-Consumptive Rate (Millions of Gallons/Net MWh)</t>
  </si>
  <si>
    <t>Waste Products</t>
  </si>
  <si>
    <t>Amount of Hazardous Waste Manifested for Disposal</t>
  </si>
  <si>
    <t>Percent of Coal Combustion Products Beneficially Used</t>
  </si>
  <si>
    <t>n/a</t>
  </si>
  <si>
    <t>Insert additional rows in this section as necessary.</t>
  </si>
  <si>
    <t xml:space="preserve">© 2021 Edison Electric Institute.  All rights reserved.  </t>
  </si>
  <si>
    <t>Oncor</t>
  </si>
  <si>
    <t>Transmission &amp; distribution only</t>
  </si>
  <si>
    <t>Texas</t>
  </si>
  <si>
    <t>Last Year</t>
  </si>
  <si>
    <t>Current Year</t>
  </si>
  <si>
    <t>Provide a link to charts or additional information if available</t>
  </si>
  <si>
    <r>
      <rPr>
        <b/>
        <sz val="11"/>
        <color rgb="FF000000"/>
        <rFont val="Calibri"/>
        <family val="2"/>
      </rPr>
      <t xml:space="preserve">Owned Generation </t>
    </r>
    <r>
      <rPr>
        <b/>
        <sz val="11"/>
        <color rgb="FFFF0000"/>
        <rFont val="Calibri"/>
        <family val="2"/>
      </rPr>
      <t>(1) (2) (3)</t>
    </r>
  </si>
  <si>
    <r>
      <rPr>
        <b/>
        <sz val="11"/>
        <color rgb="FF000000"/>
        <rFont val="Calibri"/>
        <family val="2"/>
      </rPr>
      <t xml:space="preserve">Purchased Power </t>
    </r>
    <r>
      <rPr>
        <b/>
        <sz val="11"/>
        <color rgb="FFFF0000"/>
        <rFont val="Calibri"/>
        <family val="2"/>
      </rPr>
      <t>(4)</t>
    </r>
  </si>
  <si>
    <t>Represents Oncor Board of Directors</t>
  </si>
  <si>
    <t>Goal Applicability</t>
  </si>
  <si>
    <t>Baseline Year</t>
  </si>
  <si>
    <t>Target 
Year</t>
  </si>
  <si>
    <t>Reduction Goal Description (Short)</t>
  </si>
  <si>
    <t>Source (URL)</t>
  </si>
  <si>
    <t xml:space="preserve">We aim to have net zero GHG emissions </t>
  </si>
  <si>
    <t>https://esg.sempra.com/introduction/goals-and-kpis.php</t>
  </si>
  <si>
    <t>SoCalGas; SDG&amp;E</t>
  </si>
  <si>
    <r>
      <rPr>
        <sz val="11"/>
        <color rgb="FF000000"/>
        <rFont val="Calibri"/>
        <family val="2"/>
      </rPr>
      <t>SDG&amp;E</t>
    </r>
    <r>
      <rPr>
        <vertAlign val="superscript"/>
        <sz val="11"/>
        <color rgb="FF000000"/>
        <rFont val="Calibri"/>
        <family val="2"/>
      </rPr>
      <t>1</t>
    </r>
  </si>
  <si>
    <t>We aim to deliver 100% renewable or zero-carbon energy to electric utility customers at SDG&amp;E</t>
  </si>
  <si>
    <t>We aim to reduce our Sempra California and Mexico (non-LNG) operational scope 1 and 2 GHG emissions 50% compared to a 2019 baseline</t>
  </si>
  <si>
    <r>
      <t>SoCalGas; SDG&amp;E; Mexico</t>
    </r>
    <r>
      <rPr>
        <vertAlign val="superscript"/>
        <sz val="11"/>
        <color rgb="FF000000"/>
        <rFont val="Calibri"/>
        <family val="2"/>
      </rPr>
      <t>2</t>
    </r>
  </si>
  <si>
    <t>We aim to reduce fugitive emissions from our natural gas transmission and distribution system 40% from our 2015 baseline. SDG&amp;E, SoCalGas and IEnova efforts contribute to this goal.</t>
  </si>
  <si>
    <t>We aim to eliminate 100% of natural gas vented during planned transmission pipeline work at SDG&amp;E and SoCalGas, excluding emergency repairs</t>
  </si>
  <si>
    <r>
      <t>SoCalGas</t>
    </r>
    <r>
      <rPr>
        <vertAlign val="superscript"/>
        <sz val="11"/>
        <color rgb="FF000000"/>
        <rFont val="Calibri"/>
        <family val="2"/>
      </rPr>
      <t>3</t>
    </r>
  </si>
  <si>
    <t xml:space="preserve">We aim to deliver 20% renewable natural gas to its "core service" as defined in SoCalGas' Tariff Rule No. 23 </t>
  </si>
  <si>
    <r>
      <t>Sempra Infrastructure</t>
    </r>
    <r>
      <rPr>
        <vertAlign val="superscript"/>
        <sz val="11"/>
        <color rgb="FF000000"/>
        <rFont val="Calibri"/>
        <family val="2"/>
      </rPr>
      <t>4</t>
    </r>
  </si>
  <si>
    <t>Annual</t>
  </si>
  <si>
    <t>We aim to operate our existing LNG infrastructure at a GHG emissions intensity 20% less than our 2020 
baseline</t>
  </si>
  <si>
    <t>Sempra Infrastructure</t>
  </si>
  <si>
    <t>We aim to actively partner with companies and institutions across the LNG supply chain to reduce scope 2 and 3 emissions</t>
  </si>
  <si>
    <t>We aim to enroll 90% of eligible customers in alternative rates for energy programs at SDG&amp;E and SoCalGas</t>
  </si>
  <si>
    <t>Oncor aims to fulfill 100% of new renewable energy requests for interconnection</t>
  </si>
  <si>
    <r>
      <rPr>
        <vertAlign val="superscript"/>
        <sz val="10"/>
        <color rgb="FF000000"/>
        <rFont val="Calibri"/>
        <family val="2"/>
      </rPr>
      <t>1</t>
    </r>
    <r>
      <rPr>
        <sz val="10"/>
        <color rgb="FF000000"/>
        <rFont val="Calibri"/>
        <family val="2"/>
      </rPr>
      <t xml:space="preserve"> SDG&amp;E annual estimates of RPS compliance are likely to vary year-over-year due to portfolio rebalancing related to portfolio allocations to load-serving entities (LSEs) and customer load departure to local Community Choice Aggregators (CCAs).</t>
    </r>
  </si>
  <si>
    <r>
      <rPr>
        <vertAlign val="superscript"/>
        <sz val="10"/>
        <color rgb="FF000000"/>
        <rFont val="Calibri"/>
        <family val="2"/>
      </rPr>
      <t>2</t>
    </r>
    <r>
      <rPr>
        <sz val="10"/>
        <color rgb="FF000000"/>
        <rFont val="Calibri"/>
        <family val="2"/>
      </rPr>
      <t xml:space="preserve"> IEnova's baseline is 2019. </t>
    </r>
  </si>
  <si>
    <r>
      <rPr>
        <vertAlign val="superscript"/>
        <sz val="10"/>
        <color rgb="FF000000"/>
        <rFont val="Calibri"/>
        <family val="2"/>
      </rPr>
      <t xml:space="preserve">3 </t>
    </r>
    <r>
      <rPr>
        <sz val="10"/>
        <color rgb="FF000000"/>
        <rFont val="Calibri"/>
        <family val="2"/>
      </rPr>
      <t>SoCalGas will also need additional support of state legislators. We can provide no assurance that such support will be received.</t>
    </r>
  </si>
  <si>
    <r>
      <rPr>
        <vertAlign val="superscript"/>
        <sz val="10"/>
        <color rgb="FF000000"/>
        <rFont val="Calibri"/>
        <family val="2"/>
      </rPr>
      <t xml:space="preserve">4 </t>
    </r>
    <r>
      <rPr>
        <sz val="10"/>
        <color rgb="FF000000"/>
        <rFont val="Calibri"/>
        <family val="2"/>
      </rPr>
      <t>This goal is through 2025.  Cameron LNG, the primary LNG asset, will achieve its first full year of operations in 2021.  As the LNG business gains operational history and continues to grow, we will establish new goals.</t>
    </r>
  </si>
  <si>
    <t>This EEI/AGA ESG template contains statements that constitute forward-looking statements within the meaning of the Private Securities Litigation Reform Act of 1995. Forward-looking statements are based on assumptions with respect to the future, involve risks and uncertainties, and are not guarantees. Future results may differ materially from those expressed or implied in any forward-looking statement. These forward-looking statements represent our estimates and assumptions only as of the date of this [press release/presentation/article/report/other name of document]. We assume no obligation to update or revise any forward-looking statement as a result of new information, future events or other factors.
In this document, forward-looking statements can be identified by words such as “believes,” “expects,” “intends,” “anticipates,” “contemplates,” “plans,” “estimates,” “projects,” “forecasts,” “should,” “could,” “would,” “will,” “confident,” “may,” “can,” “potential,” “possible,” “proposed,” “in process,” “construct,” “develop,” “opportunity,” “initiative,” “target,” “outlook,” “optimistic,” “maintain,” “continue,” “progress,” “advance,” “goal,” “aim,” “commit,” or similar expressions, or when we discuss our guidance, priorities, strategy, goals, vision, mission, opportunities, projections, intentions or expectations.
Factors, among others, that could cause actual results and events to differ materially from those expressed or implied in any forward-looking statement include risks and uncertainties relating to: California wildfires, including the risks that we may be found liable for damages regardless of fault and that we may not be able to recover all or a substantial portion of costs from insurance, the wildfire fund established by California Assembly Bill 1054, in rates from customers or a combination thereof; decisions, investigations, regulations, issuances or revocations of permits or other authorizations, renewals of franchises, and other actions by (i) the California Public Utilities Commission (CPUC), Comisión Reguladora de Energía, U.S. Department of Energy, U.S. Federal Energy Regulatory Commission, Public Utility Commission of Texas, and other governmental and regulatory bodies and (ii) the U.S., Mexico and states, counties, cities and other jurisdictions therein and in other countries in which we do business; the success of business development efforts, construction projects and acquisitions and divestitures, including risks in (i) being able to make a final investment decision, (ii) completing construction projects or other transactions on schedule and budget, (iii) realizing anticipated benefits from any of these efforts if completed, and (iv) obtaining the consent or approval of partners or other third parties, including governmental and regulatory bodies; civil and criminal litigation, regulatory inquiries, investigations, arbitrations, property disputes and other proceedings, including those related to the natural gas leak at Southern California Gas Company’s (SoCalGas) Aliso Canyon natural gas storage facility; changes to laws and regulations, including certain of Mexico’s laws and rules that impact energy supplier permitting, energy contract rates, the electricity industry generally and the import, export, transport and storage of hydrocarbons; cybersecurity threats, including by state and state-sponsored actors, by ransomware or other attacks on our systems or the systems of third-parties with which we conduct business, including to the energy grid or other energy infrastructure, all of which have become more pronounced due to recent geopolitical events, such as the war in Ukraine; failure of foreign governments, state-owned entities and our counterparties to honor their contracts and commitments; our ability to borrow money on favorable terms or otherwise and meet our debt service obligations, including due to (i) actions by credit rating agencies to downgrade our credit ratings or place those ratings on negative outlook and (ii) rising interest rates and inflation; the impact on San Diego Gas &amp; Electric Company’s (SDG&amp;E) and SoCalGas’ cost of capital and the affordability of customer rates and on Sempra Infrastructure’s ability to pass through any higher costs to current and future customers due to (i) volatility in inflation, interest rates, foreign currency exchange rates (with respect to Sempra Infrastructure’s business) and commodity prices and our ability to effectively hedge these risks, and (ii) with respect to SDG&amp;E’s business, departing retail load resulting from additional customers transferring to Community Choice Aggregation and Direct Access; the impact of energy and climate policies, laws, rules and disclosures, as well as related goals and actions of companies in our industry, including actions to reduce or eliminate reliance on natural gas, any deterioration of or increased uncertainty in the political or regulatory environment for California natural gas distribution companies and the risk of nonrecovery for stranded assets; the pace of the development and adoption of new technologies in the energy sector, including those designed to support governmental and private party energy and climate goals, and our ability to efficiently incorporate them into our businesses; weather, natural disasters, pandemics, accidents, equipment failures, explosions, acts of terrorism, information system outages or other events that disrupt our operations, damage our facilities or systems, cause the release of harmful materials, cause fires or subject us to liability for damages, fines and penalties, some of which may not be recoverable through regulatory mechanisms, may be disputed or not covered by insurers, or may impact our ability to obtain satisfactory levels of affordable insurance; the availability of electric power, natural gas and natural gas storage capacity, including disruptions caused by failures in the transmission grid or limitations on the withdrawal of natural gas from storage facilities; the impact of the COVID-19 pandemic on capital projects, regulatory approvals and the execution of our operations; Oncor Electric Delivery Company LLC’s (Oncor) ability to eliminate or reduce its quarterly dividends due to regulatory and governance requirements and commitments, including by actions of Oncor’s independent directors or a minority member director; changes in tax and trade policies, laws and regulations, including tariffs, revisions to international trade agreements and sanctions, such as those that have been imposed and that may be imposed in the future in connection with the war in Ukraine, which may increase our costs, reduce our competitiveness, impact our ability to do business with certain counterparties, or impair our ability to resolve trade disputes; and other uncertainties, some of which are difficult to predict and beyond our control.
These risks and uncertainties are further discussed in the reports that Sempra has filed with the U.S. Securities and Exchange Commission (SEC). These reports are available through the EDGAR system free-of-charge on the SEC's website, www.sec.gov, and on Sempra’s website, www.sempra.com. Investors should not rely unduly on any forward-looking statements.
Sempra Infrastructure, Sempra Texas, Sempra Mexico, Sempra Texas Utilities, Oncor and Infraestructura Energética Nova, S.A.P.I. de C.V. (IEnova) are not the same companies as the California utilities, SDG&amp;E or SoCalGas, and Sempra Infrastructure, Sempra Texas, Sempra Mexico, Sempra Texas Utilities, Oncor and IEnova are not regulated by the CPUC</t>
  </si>
  <si>
    <t>1.2.1</t>
  </si>
  <si>
    <t>1.2.2</t>
  </si>
  <si>
    <t>1.2.3</t>
  </si>
  <si>
    <t>1.2.4</t>
  </si>
  <si>
    <t>1.3.1</t>
  </si>
  <si>
    <t>1.3.2</t>
  </si>
  <si>
    <t>2.2.1</t>
  </si>
  <si>
    <t>2.3.1</t>
  </si>
  <si>
    <t>1.1.1</t>
  </si>
  <si>
    <t>1.1.2</t>
  </si>
  <si>
    <t>1.1.3</t>
  </si>
  <si>
    <t>1.1.4</t>
  </si>
  <si>
    <t>1.1.5</t>
  </si>
  <si>
    <t>1.1.6</t>
  </si>
  <si>
    <t>1.1.7</t>
  </si>
  <si>
    <t>1.1.8</t>
  </si>
  <si>
    <t>2.1.1</t>
  </si>
  <si>
    <t>2.1.2</t>
  </si>
  <si>
    <t>2.1.3</t>
  </si>
  <si>
    <t>2.1.4</t>
  </si>
  <si>
    <t>2.1.5</t>
  </si>
  <si>
    <t>2.1.6</t>
  </si>
  <si>
    <t>2.1.7</t>
  </si>
  <si>
    <t>2.1.8</t>
  </si>
  <si>
    <t>3.1.1</t>
  </si>
  <si>
    <t>3.1.2</t>
  </si>
  <si>
    <t xml:space="preserve">© 2021 American Gas Association.  All rights reserved.  </t>
  </si>
  <si>
    <t>Forward-looking statements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</si>
</sst>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3" formatCode="_(* #,##0.00_);_(* \(#,##0.00\);_(* &quot;-&quot;??_);_(@_)"/>
    <numFmt numFmtId="164" formatCode="#0;&quot;-&quot;#0;#0;_(@_)"/>
    <numFmt numFmtId="165" formatCode="* #,##0;* \(#,##0\);* &quot;-&quot;;_(@_)"/>
    <numFmt numFmtId="166" formatCode="#,##0;\(#,##0\);&quot;-&quot;;_(@_)"/>
    <numFmt numFmtId="167" formatCode="#,##0;&quot;-&quot;#,##0;#,##0;_(@_)"/>
    <numFmt numFmtId="168" formatCode="#0.00%;&quot;-&quot;#0.00%;#0.00%;_(@_)"/>
    <numFmt numFmtId="169" formatCode="#0.#######################%;&quot;-&quot;#0.#######################%;#0.#######################%;_(@_)"/>
    <numFmt numFmtId="170" formatCode="#0.00_)%;\(#0.00\)%;&quot;-&quot;_)\%;_(@_)"/>
    <numFmt numFmtId="171" formatCode="#,##0.00;&quot;-&quot;#,##0.00;#,##0.00;_(@_)"/>
    <numFmt numFmtId="172" formatCode="#,##0.000;&quot;-&quot;#,##0.000;#,##0.000;_(@_)"/>
    <numFmt numFmtId="173" formatCode="#,##0.0;&quot;-&quot;#,##0.0;#,##0.0;_(@_)"/>
    <numFmt numFmtId="174" formatCode="#0.#######################;&quot;-&quot;#0.#######################;#0.#######################;_(@_)"/>
    <numFmt numFmtId="175" formatCode="* #,##0;* \(#,##0\);* #,##0;_(@_)"/>
    <numFmt numFmtId="176" formatCode="* #,##0.00;* \(#,##0.00\);* &quot;-&quot;;_(@_)"/>
    <numFmt numFmtId="177" formatCode="#0.000%;&quot;-&quot;#0.000%;#0.000%;_(@_)"/>
    <numFmt numFmtId="178" formatCode="#0_)%;\(#0\)%;&quot;-&quot;_)\%;_(@_)"/>
    <numFmt numFmtId="179" formatCode="#0.00;&quot;-&quot;#0.00;#0.00;_(@_)"/>
    <numFmt numFmtId="180" formatCode="&quot;$&quot;#,##0_);&quot;$&quot;\(#,##0\);&quot;$&quot;&quot;-&quot;_);_(@_)"/>
    <numFmt numFmtId="181" formatCode="&quot;$&quot;* #,##0_);&quot;$&quot;* \(#,##0\);&quot;$&quot;* &quot;-&quot;_);_(@_)"/>
    <numFmt numFmtId="182" formatCode="_(* #,##0_);_(* \(#,##0\);_(* &quot;-&quot;??_);_(@_)"/>
    <numFmt numFmtId="183" formatCode="0.000"/>
    <numFmt numFmtId="184" formatCode="#,##0.00000;&quot;-&quot;#,##0.00000;#,##0.00000;_(@_)"/>
    <numFmt numFmtId="185" formatCode="#,##0.000000;&quot;-&quot;#,##0.000000;#,##0.000000;_(@_)"/>
    <numFmt numFmtId="186" formatCode="#0.0;&quot;-&quot;#0.0;#0.0;_(@_)"/>
    <numFmt numFmtId="187" formatCode="#0.00000;&quot;-&quot;#0.00000;#0.00000;_(@_)"/>
    <numFmt numFmtId="188" formatCode="#,##0_)%;\(#,##0\)%;&quot;-&quot;_)\%;_(@_)"/>
    <numFmt numFmtId="189" formatCode="0.00000"/>
    <numFmt numFmtId="190" formatCode="* #,##0.0000;* \(#,##0.0000\);* &quot;-&quot;;_(@_)"/>
  </numFmts>
  <fonts count="50">
    <font>
      <sz val="11"/>
      <color theme="1"/>
      <name val="Calibri"/>
      <family val="2"/>
      <scheme val="minor"/>
    </font>
    <font>
      <sz val="11"/>
      <color theme="1"/>
      <name val="Calibri"/>
      <family val="2"/>
      <scheme val="minor"/>
    </font>
    <font>
      <sz val="11"/>
      <color rgb="FF9C0006"/>
      <name val="Calibri"/>
      <family val="2"/>
      <scheme val="minor"/>
    </font>
    <font>
      <sz val="11"/>
      <color rgb="FF000000"/>
      <name val="Calibri"/>
      <family val="2"/>
    </font>
    <font>
      <b/>
      <sz val="26"/>
      <color rgb="FF10253F"/>
      <name val="Calibri"/>
      <family val="2"/>
    </font>
    <font>
      <b/>
      <sz val="18"/>
      <color rgb="FF10253F"/>
      <name val="Calibri"/>
      <family val="2"/>
    </font>
    <font>
      <sz val="10"/>
      <color rgb="FFFF0000"/>
      <name val="Arial"/>
      <family val="2"/>
    </font>
    <font>
      <b/>
      <sz val="11"/>
      <color rgb="FF000000"/>
      <name val="Calibri"/>
      <family val="2"/>
    </font>
    <font>
      <i/>
      <sz val="11"/>
      <color rgb="FF7F7F7F"/>
      <name val="Calibri"/>
      <family val="2"/>
    </font>
    <font>
      <sz val="11"/>
      <color rgb="FF7F7F7F"/>
      <name val="Calibri"/>
      <family val="2"/>
    </font>
    <font>
      <i/>
      <sz val="11"/>
      <color rgb="FFFF0000"/>
      <name val="Calibri"/>
      <family val="2"/>
    </font>
    <font>
      <sz val="11"/>
      <color rgb="FFFF0000"/>
      <name val="Calibri"/>
      <family val="2"/>
    </font>
    <font>
      <i/>
      <sz val="11"/>
      <color rgb="FF808080"/>
      <name val="Calibri"/>
      <family val="2"/>
    </font>
    <font>
      <b/>
      <sz val="14"/>
      <color rgb="FFFFFFFF"/>
      <name val="Calibri"/>
      <family val="2"/>
    </font>
    <font>
      <b/>
      <sz val="12"/>
      <color rgb="FFFFFFFF"/>
      <name val="Calibri"/>
      <family val="2"/>
    </font>
    <font>
      <b/>
      <i/>
      <u/>
      <sz val="14"/>
      <color rgb="FF000000"/>
      <name val="Calibri"/>
      <family val="2"/>
    </font>
    <font>
      <b/>
      <i/>
      <u/>
      <vertAlign val="subscript"/>
      <sz val="14"/>
      <color rgb="FF000000"/>
      <name val="Calibri"/>
      <family val="2"/>
    </font>
    <font>
      <sz val="10"/>
      <color rgb="FF000000"/>
      <name val="Calibri"/>
      <family val="2"/>
    </font>
    <font>
      <i/>
      <sz val="11"/>
      <color rgb="FF000000"/>
      <name val="Calibri"/>
      <family val="2"/>
    </font>
    <font>
      <u/>
      <sz val="10"/>
      <color rgb="FF000000"/>
      <name val="Calibri"/>
      <family val="2"/>
    </font>
    <font>
      <i/>
      <sz val="10"/>
      <color rgb="FF000000"/>
      <name val="Calibri"/>
      <family val="2"/>
    </font>
    <font>
      <strike/>
      <sz val="10"/>
      <color rgb="FF000000"/>
      <name val="Calibri"/>
      <family val="2"/>
    </font>
    <font>
      <b/>
      <sz val="11"/>
      <color rgb="FFFF0000"/>
      <name val="Calibri"/>
      <family val="2"/>
    </font>
    <font>
      <sz val="10"/>
      <color rgb="FFFF0000"/>
      <name val="Calibri"/>
      <family val="2"/>
    </font>
    <font>
      <sz val="10"/>
      <color rgb="FF000000"/>
      <name val="Arial"/>
      <family val="2"/>
    </font>
    <font>
      <b/>
      <u/>
      <sz val="10"/>
      <color rgb="FF000000"/>
      <name val="Calibri"/>
      <family val="2"/>
    </font>
    <font>
      <sz val="11"/>
      <color rgb="FFFFFFFF"/>
      <name val="Calibri"/>
      <family val="2"/>
    </font>
    <font>
      <sz val="10"/>
      <name val="Arial"/>
      <family val="2"/>
    </font>
    <font>
      <b/>
      <sz val="12"/>
      <color rgb="FF10253F"/>
      <name val="Calibri"/>
      <family val="2"/>
    </font>
    <font>
      <sz val="26"/>
      <color rgb="FF10253F"/>
      <name val="Calibri"/>
      <family val="2"/>
    </font>
    <font>
      <sz val="10"/>
      <color rgb="FF000000"/>
      <name val="Adelle Sans"/>
    </font>
    <font>
      <sz val="11"/>
      <color theme="1"/>
      <name val="Calibri"/>
      <family val="2"/>
    </font>
    <font>
      <b/>
      <sz val="11"/>
      <color rgb="FF1F497D"/>
      <name val="Calibri"/>
      <family val="2"/>
    </font>
    <font>
      <b/>
      <u/>
      <sz val="11"/>
      <color rgb="FF1F497D"/>
      <name val="Calibri"/>
      <family val="2"/>
    </font>
    <font>
      <b/>
      <sz val="11"/>
      <name val="Calibri"/>
      <family val="2"/>
    </font>
    <font>
      <sz val="11"/>
      <name val="Calibri"/>
      <family val="2"/>
    </font>
    <font>
      <i/>
      <sz val="11"/>
      <name val="Calibri"/>
      <family val="2"/>
    </font>
    <font>
      <sz val="11"/>
      <name val="Calibri"/>
      <family val="2"/>
      <scheme val="minor"/>
    </font>
    <font>
      <vertAlign val="subscript"/>
      <sz val="11"/>
      <color theme="1"/>
      <name val="Calibri"/>
      <family val="2"/>
    </font>
    <font>
      <b/>
      <u/>
      <sz val="10"/>
      <color rgb="FF000000"/>
      <name val="Arial"/>
      <family val="2"/>
    </font>
    <font>
      <sz val="9"/>
      <color rgb="FF000000"/>
      <name val="Arial"/>
      <family val="2"/>
    </font>
    <font>
      <i/>
      <sz val="9"/>
      <color rgb="FF000000"/>
      <name val="Arial"/>
      <family val="2"/>
    </font>
    <font>
      <b/>
      <sz val="10"/>
      <color rgb="FF000000"/>
      <name val="Arial"/>
      <family val="2"/>
    </font>
    <font>
      <sz val="11"/>
      <color rgb="FF000000"/>
      <name val="Cambria"/>
      <family val="1"/>
    </font>
    <font>
      <u/>
      <sz val="11"/>
      <color rgb="FF0000FF"/>
      <name val="Calibri"/>
      <family val="2"/>
    </font>
    <font>
      <vertAlign val="superscript"/>
      <sz val="11"/>
      <color rgb="FF000000"/>
      <name val="Calibri"/>
      <family val="2"/>
    </font>
    <font>
      <vertAlign val="superscript"/>
      <sz val="10"/>
      <color rgb="FF000000"/>
      <name val="Calibri"/>
      <family val="2"/>
    </font>
    <font>
      <sz val="22"/>
      <color rgb="FF10253F"/>
      <name val="Calibri"/>
      <family val="2"/>
    </font>
    <font>
      <sz val="12"/>
      <color rgb="FFFFFFFF"/>
      <name val="Calibri"/>
      <family val="2"/>
    </font>
    <font>
      <b/>
      <sz val="14"/>
      <color theme="1"/>
      <name val="Calibri"/>
      <family val="2"/>
      <scheme val="minor"/>
    </font>
  </fonts>
  <fills count="13">
    <fill>
      <patternFill patternType="none"/>
    </fill>
    <fill>
      <patternFill patternType="gray125"/>
    </fill>
    <fill>
      <patternFill patternType="solid">
        <fgColor rgb="FFFFC7CE"/>
      </patternFill>
    </fill>
    <fill>
      <patternFill patternType="solid">
        <fgColor rgb="FFFFFFFF"/>
        <bgColor indexed="64"/>
      </patternFill>
    </fill>
    <fill>
      <patternFill patternType="solid">
        <fgColor rgb="FFDBEEF4"/>
        <bgColor indexed="64"/>
      </patternFill>
    </fill>
    <fill>
      <patternFill patternType="solid">
        <fgColor rgb="FF4BACC6"/>
        <bgColor indexed="64"/>
      </patternFill>
    </fill>
    <fill>
      <patternFill patternType="solid">
        <fgColor rgb="FF0070C0"/>
        <bgColor indexed="64"/>
      </patternFill>
    </fill>
    <fill>
      <patternFill patternType="solid">
        <fgColor rgb="FFEBF1DE"/>
        <bgColor indexed="64"/>
      </patternFill>
    </fill>
    <fill>
      <patternFill patternType="solid">
        <fgColor rgb="FF9BBB59"/>
        <bgColor indexed="64"/>
      </patternFill>
    </fill>
    <fill>
      <patternFill patternType="solid">
        <fgColor rgb="FF4F6228"/>
        <bgColor indexed="64"/>
      </patternFill>
    </fill>
    <fill>
      <patternFill patternType="solid">
        <fgColor rgb="FFFF3300"/>
        <bgColor indexed="64"/>
      </patternFill>
    </fill>
    <fill>
      <patternFill patternType="solid">
        <fgColor theme="0"/>
        <bgColor indexed="64"/>
      </patternFill>
    </fill>
    <fill>
      <patternFill patternType="solid">
        <fgColor rgb="FFFFC000"/>
        <bgColor indexed="64"/>
      </patternFill>
    </fill>
  </fills>
  <borders count="49">
    <border>
      <left/>
      <right/>
      <top/>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diagonal/>
    </border>
    <border>
      <left style="thin">
        <color indexed="64"/>
      </left>
      <right/>
      <top style="thin">
        <color rgb="FF000000"/>
      </top>
      <bottom/>
      <diagonal/>
    </border>
    <border>
      <left/>
      <right style="thin">
        <color indexed="64"/>
      </right>
      <top style="thin">
        <color indexed="64"/>
      </top>
      <bottom/>
      <diagonal/>
    </border>
    <border>
      <left/>
      <right/>
      <top style="thin">
        <color indexed="64"/>
      </top>
      <bottom/>
      <diagonal/>
    </border>
    <border>
      <left/>
      <right style="thin">
        <color rgb="FF000000"/>
      </right>
      <top/>
      <bottom/>
      <diagonal/>
    </border>
    <border>
      <left style="thin">
        <color rgb="FF000000"/>
      </left>
      <right style="thin">
        <color rgb="FF000000"/>
      </right>
      <top/>
      <bottom/>
      <diagonal/>
    </border>
    <border>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indexed="64"/>
      </right>
      <top/>
      <bottom/>
      <diagonal/>
    </border>
    <border>
      <left/>
      <right/>
      <top style="thin">
        <color rgb="FF000000"/>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style="thin">
        <color indexed="64"/>
      </left>
      <right style="thin">
        <color indexed="64"/>
      </right>
      <top/>
      <bottom/>
      <diagonal/>
    </border>
    <border>
      <left/>
      <right style="thin">
        <color rgb="FF000000"/>
      </right>
      <top style="thin">
        <color indexed="64"/>
      </top>
      <bottom/>
      <diagonal/>
    </border>
    <border>
      <left style="thin">
        <color rgb="FF000000"/>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rgb="FF000000"/>
      </bottom>
      <diagonal/>
    </border>
    <border>
      <left/>
      <right style="thick">
        <color rgb="FF000000"/>
      </right>
      <top/>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top/>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right/>
      <top style="thick">
        <color rgb="FF000000"/>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9" fontId="27" fillId="0" borderId="0" applyFont="0" applyFill="0" applyBorder="0" applyAlignment="0" applyProtection="0"/>
    <xf numFmtId="0" fontId="24" fillId="0" borderId="0" applyBorder="0">
      <alignment wrapText="1"/>
    </xf>
  </cellStyleXfs>
  <cellXfs count="603">
    <xf numFmtId="0" fontId="0" fillId="0" borderId="0" xfId="0"/>
    <xf numFmtId="0" fontId="3" fillId="3" borderId="0" xfId="0" applyFont="1" applyFill="1" applyAlignment="1">
      <alignment wrapText="1"/>
    </xf>
    <xf numFmtId="0" fontId="3" fillId="3" borderId="0" xfId="0" applyFont="1" applyFill="1" applyAlignment="1">
      <alignment horizontal="center" vertical="center" wrapText="1"/>
    </xf>
    <xf numFmtId="0" fontId="3" fillId="3" borderId="0" xfId="0" applyFont="1" applyFill="1" applyAlignment="1">
      <alignment vertical="top" wrapText="1"/>
    </xf>
    <xf numFmtId="0" fontId="4" fillId="3" borderId="0" xfId="0" applyFont="1" applyFill="1" applyAlignment="1">
      <alignment vertical="center" wrapText="1"/>
    </xf>
    <xf numFmtId="0" fontId="4" fillId="3" borderId="0" xfId="0" applyFont="1" applyFill="1" applyAlignment="1">
      <alignment horizontal="center" vertical="center" wrapText="1"/>
    </xf>
    <xf numFmtId="0" fontId="6" fillId="3" borderId="0" xfId="0" applyFont="1" applyFill="1" applyAlignment="1">
      <alignment wrapText="1"/>
    </xf>
    <xf numFmtId="0" fontId="7" fillId="3" borderId="0" xfId="0" applyFont="1" applyFill="1" applyAlignment="1">
      <alignment vertical="top" wrapText="1"/>
    </xf>
    <xf numFmtId="0" fontId="8" fillId="3" borderId="0" xfId="0" applyFont="1" applyFill="1" applyAlignment="1">
      <alignment horizontal="left" wrapText="1"/>
    </xf>
    <xf numFmtId="0" fontId="7" fillId="3" borderId="0" xfId="0" applyFont="1" applyFill="1" applyAlignment="1">
      <alignment horizontal="center" vertical="center" wrapText="1"/>
    </xf>
    <xf numFmtId="0" fontId="8" fillId="3" borderId="0" xfId="0" applyFont="1" applyFill="1" applyAlignment="1">
      <alignment vertical="top" wrapText="1"/>
    </xf>
    <xf numFmtId="0" fontId="8" fillId="3" borderId="0" xfId="0" applyFont="1" applyFill="1" applyAlignment="1">
      <alignment horizontal="center" vertical="center" wrapText="1"/>
    </xf>
    <xf numFmtId="0" fontId="9" fillId="3" borderId="0" xfId="0" applyFont="1" applyFill="1" applyAlignment="1">
      <alignment horizontal="center" vertical="center" wrapText="1"/>
    </xf>
    <xf numFmtId="1" fontId="8" fillId="3" borderId="0" xfId="0" applyNumberFormat="1" applyFont="1" applyFill="1" applyAlignment="1">
      <alignment horizontal="left" wrapText="1"/>
    </xf>
    <xf numFmtId="0" fontId="10" fillId="3" borderId="0" xfId="0" applyFont="1" applyFill="1" applyAlignment="1">
      <alignment vertical="top" wrapText="1"/>
    </xf>
    <xf numFmtId="0" fontId="10" fillId="3" borderId="0" xfId="0" applyFont="1" applyFill="1" applyAlignment="1">
      <alignment horizontal="center" vertical="center" wrapText="1"/>
    </xf>
    <xf numFmtId="0" fontId="11" fillId="3" borderId="0" xfId="0" applyFont="1" applyFill="1" applyAlignment="1">
      <alignment horizontal="center" vertical="center" wrapText="1"/>
    </xf>
    <xf numFmtId="0" fontId="9" fillId="3" borderId="0" xfId="0" applyFont="1" applyFill="1" applyAlignment="1">
      <alignment vertical="top" wrapText="1"/>
    </xf>
    <xf numFmtId="0" fontId="7" fillId="3" borderId="1" xfId="0" applyFont="1" applyFill="1" applyBorder="1" applyAlignment="1">
      <alignment vertical="top" wrapText="1"/>
    </xf>
    <xf numFmtId="0" fontId="10" fillId="3" borderId="1" xfId="0" applyFont="1" applyFill="1" applyBorder="1" applyAlignment="1">
      <alignment vertical="top" wrapText="1"/>
    </xf>
    <xf numFmtId="0" fontId="10" fillId="3" borderId="1" xfId="0" applyFont="1" applyFill="1" applyBorder="1" applyAlignment="1">
      <alignment horizontal="center" vertical="center" wrapText="1"/>
    </xf>
    <xf numFmtId="0" fontId="3" fillId="3" borderId="1" xfId="0" applyFont="1" applyFill="1" applyBorder="1" applyAlignment="1">
      <alignment wrapText="1"/>
    </xf>
    <xf numFmtId="0" fontId="9" fillId="3" borderId="1" xfId="0" applyFont="1" applyFill="1" applyBorder="1" applyAlignment="1">
      <alignment vertical="top" wrapText="1"/>
    </xf>
    <xf numFmtId="0" fontId="8" fillId="3" borderId="1" xfId="0" applyFont="1" applyFill="1" applyBorder="1" applyAlignment="1">
      <alignment vertical="top" wrapText="1"/>
    </xf>
    <xf numFmtId="0" fontId="7" fillId="4" borderId="2" xfId="0" applyFont="1" applyFill="1" applyBorder="1" applyAlignment="1">
      <alignment vertical="top" wrapText="1"/>
    </xf>
    <xf numFmtId="0" fontId="7" fillId="4" borderId="3" xfId="0" applyFont="1" applyFill="1" applyBorder="1" applyAlignment="1">
      <alignment vertical="top" wrapText="1"/>
    </xf>
    <xf numFmtId="0" fontId="3"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7" fillId="4" borderId="6" xfId="0" applyFont="1" applyFill="1" applyBorder="1" applyAlignment="1">
      <alignment vertical="top" wrapText="1"/>
    </xf>
    <xf numFmtId="0" fontId="3" fillId="4" borderId="7" xfId="0" applyFont="1" applyFill="1" applyBorder="1" applyAlignment="1">
      <alignment wrapText="1"/>
    </xf>
    <xf numFmtId="0" fontId="3" fillId="4" borderId="5" xfId="0" applyFont="1" applyFill="1" applyBorder="1" applyAlignment="1">
      <alignment wrapText="1"/>
    </xf>
    <xf numFmtId="0" fontId="3" fillId="4" borderId="8" xfId="0" applyFont="1" applyFill="1" applyBorder="1" applyAlignment="1">
      <alignment wrapText="1"/>
    </xf>
    <xf numFmtId="0" fontId="3" fillId="4" borderId="9" xfId="0" applyFont="1" applyFill="1" applyBorder="1" applyAlignment="1">
      <alignment wrapText="1"/>
    </xf>
    <xf numFmtId="0" fontId="7" fillId="4" borderId="10" xfId="0" applyFont="1" applyFill="1" applyBorder="1" applyAlignment="1">
      <alignment horizontal="left" vertical="top" wrapText="1"/>
    </xf>
    <xf numFmtId="0" fontId="7" fillId="4" borderId="9" xfId="0" applyFont="1" applyFill="1" applyBorder="1" applyAlignment="1">
      <alignment vertical="top" wrapText="1"/>
    </xf>
    <xf numFmtId="0" fontId="7" fillId="4" borderId="11" xfId="0" applyFont="1" applyFill="1" applyBorder="1" applyAlignment="1">
      <alignment horizontal="left" vertical="top" wrapText="1"/>
    </xf>
    <xf numFmtId="0" fontId="7" fillId="4" borderId="1" xfId="0" applyFont="1" applyFill="1" applyBorder="1" applyAlignment="1">
      <alignment vertical="top" wrapText="1"/>
    </xf>
    <xf numFmtId="0" fontId="7" fillId="4" borderId="12" xfId="0" applyFont="1" applyFill="1" applyBorder="1" applyAlignment="1">
      <alignment vertical="top"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3" fillId="4" borderId="15" xfId="0" applyFont="1" applyFill="1" applyBorder="1" applyAlignment="1">
      <alignment wrapText="1"/>
    </xf>
    <xf numFmtId="0" fontId="7" fillId="4" borderId="0" xfId="0" applyFont="1" applyFill="1" applyAlignment="1">
      <alignment horizontal="left" vertical="top" wrapText="1"/>
    </xf>
    <xf numFmtId="0" fontId="7" fillId="4" borderId="14" xfId="0" applyFont="1" applyFill="1" applyBorder="1" applyAlignment="1">
      <alignment vertical="top" wrapText="1"/>
    </xf>
    <xf numFmtId="14" fontId="7" fillId="4" borderId="15" xfId="0" applyNumberFormat="1" applyFont="1" applyFill="1" applyBorder="1" applyAlignment="1">
      <alignment horizontal="center" vertical="top" wrapText="1"/>
    </xf>
    <xf numFmtId="0" fontId="12" fillId="4" borderId="1" xfId="0" applyFont="1" applyFill="1" applyBorder="1" applyAlignment="1">
      <alignment wrapText="1"/>
    </xf>
    <xf numFmtId="0" fontId="7" fillId="4" borderId="13" xfId="0" applyFont="1" applyFill="1" applyBorder="1" applyAlignment="1">
      <alignment vertical="top" wrapText="1"/>
    </xf>
    <xf numFmtId="164" fontId="7" fillId="5" borderId="16" xfId="0" applyNumberFormat="1"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7" xfId="0" applyFont="1" applyFill="1" applyBorder="1" applyAlignment="1">
      <alignment vertical="top" wrapText="1"/>
    </xf>
    <xf numFmtId="0" fontId="3" fillId="4" borderId="17" xfId="0" applyFont="1" applyFill="1" applyBorder="1" applyAlignment="1">
      <alignment wrapText="1"/>
    </xf>
    <xf numFmtId="0" fontId="3" fillId="4" borderId="0" xfId="0" applyFont="1" applyFill="1" applyAlignment="1">
      <alignment wrapText="1"/>
    </xf>
    <xf numFmtId="0" fontId="7" fillId="5" borderId="18" xfId="0" applyFont="1" applyFill="1" applyBorder="1" applyAlignment="1">
      <alignment horizontal="center" vertical="top" wrapText="1"/>
    </xf>
    <xf numFmtId="0" fontId="3" fillId="4" borderId="0" xfId="0" applyFont="1" applyFill="1" applyAlignment="1">
      <alignment vertical="top" wrapText="1"/>
    </xf>
    <xf numFmtId="0" fontId="7" fillId="5" borderId="19" xfId="0" applyFont="1" applyFill="1" applyBorder="1" applyAlignment="1">
      <alignment horizontal="center" vertical="top" wrapText="1"/>
    </xf>
    <xf numFmtId="0" fontId="3" fillId="4" borderId="20"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7" fillId="4" borderId="12" xfId="0" applyFont="1" applyFill="1" applyBorder="1" applyAlignment="1">
      <alignment horizontal="center" vertical="center" wrapText="1"/>
    </xf>
    <xf numFmtId="14" fontId="8" fillId="4" borderId="20"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3" fillId="4" borderId="20" xfId="0" applyFont="1" applyFill="1" applyBorder="1" applyAlignment="1">
      <alignment wrapText="1"/>
    </xf>
    <xf numFmtId="0" fontId="3" fillId="4" borderId="2" xfId="0" applyFont="1" applyFill="1" applyBorder="1" applyAlignment="1">
      <alignment wrapText="1"/>
    </xf>
    <xf numFmtId="0" fontId="3" fillId="4" borderId="14" xfId="0" applyFont="1" applyFill="1" applyBorder="1" applyAlignment="1">
      <alignment wrapText="1"/>
    </xf>
    <xf numFmtId="14" fontId="8" fillId="4" borderId="0" xfId="0" applyNumberFormat="1" applyFont="1" applyFill="1" applyAlignment="1">
      <alignment horizontal="left" vertical="top" wrapText="1"/>
    </xf>
    <xf numFmtId="0" fontId="7" fillId="4" borderId="2" xfId="0" applyFont="1" applyFill="1" applyBorder="1" applyAlignment="1">
      <alignment horizontal="left" vertical="top" wrapText="1"/>
    </xf>
    <xf numFmtId="0" fontId="3" fillId="4" borderId="1" xfId="0" applyFont="1" applyFill="1" applyBorder="1" applyAlignment="1">
      <alignment vertical="top" wrapText="1"/>
    </xf>
    <xf numFmtId="0" fontId="3" fillId="4" borderId="21" xfId="0" applyFont="1" applyFill="1" applyBorder="1" applyAlignment="1">
      <alignment vertical="top" wrapText="1"/>
    </xf>
    <xf numFmtId="0" fontId="3" fillId="4" borderId="22" xfId="0" applyFont="1" applyFill="1" applyBorder="1" applyAlignment="1">
      <alignment vertical="center" wrapText="1"/>
    </xf>
    <xf numFmtId="0" fontId="3" fillId="4" borderId="1"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2" xfId="0" applyFont="1" applyFill="1" applyBorder="1" applyAlignment="1">
      <alignment wrapText="1"/>
    </xf>
    <xf numFmtId="0" fontId="3" fillId="4" borderId="1" xfId="0" applyFont="1" applyFill="1" applyBorder="1" applyAlignment="1">
      <alignment wrapText="1"/>
    </xf>
    <xf numFmtId="0" fontId="3" fillId="4" borderId="23" xfId="0" applyFont="1" applyFill="1" applyBorder="1" applyAlignment="1">
      <alignment wrapText="1"/>
    </xf>
    <xf numFmtId="0" fontId="3" fillId="4" borderId="24" xfId="0" applyFont="1" applyFill="1" applyBorder="1" applyAlignment="1">
      <alignment vertical="top" wrapText="1"/>
    </xf>
    <xf numFmtId="0" fontId="3" fillId="4" borderId="25" xfId="0" applyFont="1" applyFill="1" applyBorder="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wrapText="1"/>
    </xf>
    <xf numFmtId="0" fontId="3" fillId="3" borderId="8" xfId="0" applyFont="1" applyFill="1" applyBorder="1" applyAlignment="1">
      <alignment wrapText="1"/>
    </xf>
    <xf numFmtId="0" fontId="13" fillId="6" borderId="1" xfId="0" applyFont="1" applyFill="1" applyBorder="1" applyAlignment="1">
      <alignment vertical="top" wrapText="1"/>
    </xf>
    <xf numFmtId="0" fontId="14" fillId="6" borderId="1" xfId="0" applyFont="1" applyFill="1" applyBorder="1" applyAlignment="1">
      <alignment vertical="top" wrapText="1"/>
    </xf>
    <xf numFmtId="0" fontId="14" fillId="6" borderId="1" xfId="0" applyFont="1" applyFill="1" applyBorder="1" applyAlignment="1">
      <alignment horizontal="center" vertical="center" wrapText="1"/>
    </xf>
    <xf numFmtId="0" fontId="3" fillId="6" borderId="1" xfId="0" applyFont="1" applyFill="1" applyBorder="1" applyAlignment="1">
      <alignment wrapText="1"/>
    </xf>
    <xf numFmtId="0" fontId="3" fillId="6" borderId="0" xfId="0" applyFont="1" applyFill="1" applyAlignment="1">
      <alignment wrapText="1"/>
    </xf>
    <xf numFmtId="0" fontId="3" fillId="6" borderId="14" xfId="0" applyFont="1" applyFill="1" applyBorder="1" applyAlignment="1">
      <alignment wrapText="1"/>
    </xf>
    <xf numFmtId="0" fontId="7" fillId="3" borderId="2" xfId="0" applyFont="1" applyFill="1" applyBorder="1" applyAlignment="1">
      <alignment vertical="top" wrapText="1"/>
    </xf>
    <xf numFmtId="0" fontId="3" fillId="3" borderId="3" xfId="0" applyFont="1" applyFill="1" applyBorder="1" applyAlignment="1">
      <alignment vertical="top" wrapText="1"/>
    </xf>
    <xf numFmtId="0" fontId="3" fillId="3" borderId="4" xfId="0" applyFont="1" applyFill="1" applyBorder="1" applyAlignment="1">
      <alignment vertical="top" wrapText="1"/>
    </xf>
    <xf numFmtId="0" fontId="3" fillId="3" borderId="2"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3" fillId="3" borderId="17" xfId="0" applyFont="1" applyFill="1" applyBorder="1" applyAlignment="1">
      <alignment horizontal="right" vertical="center" wrapText="1"/>
    </xf>
    <xf numFmtId="0" fontId="3" fillId="3" borderId="3" xfId="0" applyFont="1" applyFill="1" applyBorder="1" applyAlignment="1">
      <alignment horizontal="right" vertical="top" wrapText="1"/>
    </xf>
    <xf numFmtId="0" fontId="3" fillId="3" borderId="4" xfId="0" applyFont="1" applyFill="1" applyBorder="1" applyAlignment="1">
      <alignment horizontal="right" wrapText="1"/>
    </xf>
    <xf numFmtId="0" fontId="3" fillId="3" borderId="0" xfId="0" applyFont="1" applyFill="1" applyAlignment="1">
      <alignment horizontal="right" wrapText="1"/>
    </xf>
    <xf numFmtId="0" fontId="3" fillId="3" borderId="14" xfId="0" applyFont="1" applyFill="1" applyBorder="1" applyAlignment="1">
      <alignment wrapText="1"/>
    </xf>
    <xf numFmtId="0" fontId="15" fillId="3" borderId="2" xfId="0" applyFont="1" applyFill="1" applyBorder="1" applyAlignment="1">
      <alignment horizontal="left" vertical="center" wrapText="1"/>
    </xf>
    <xf numFmtId="0" fontId="17" fillId="3" borderId="3" xfId="0" applyFont="1" applyFill="1" applyBorder="1" applyAlignment="1">
      <alignment vertical="top" wrapText="1"/>
    </xf>
    <xf numFmtId="0" fontId="3" fillId="3" borderId="12" xfId="0" applyFont="1" applyFill="1" applyBorder="1" applyAlignment="1">
      <alignment vertical="top" wrapText="1"/>
    </xf>
    <xf numFmtId="0" fontId="3" fillId="3" borderId="20" xfId="0" applyFont="1" applyFill="1" applyBorder="1" applyAlignment="1">
      <alignment vertical="top" wrapText="1"/>
    </xf>
    <xf numFmtId="0" fontId="3" fillId="3" borderId="0" xfId="0" applyFont="1" applyFill="1" applyAlignment="1">
      <alignment horizontal="right" vertical="center" wrapText="1"/>
    </xf>
    <xf numFmtId="0" fontId="3" fillId="3" borderId="12" xfId="0" applyFont="1" applyFill="1" applyBorder="1" applyAlignment="1">
      <alignment horizontal="right" vertical="center" wrapText="1"/>
    </xf>
    <xf numFmtId="0" fontId="3" fillId="3" borderId="20" xfId="0" applyFont="1" applyFill="1" applyBorder="1" applyAlignment="1">
      <alignment horizontal="right" vertical="center" wrapText="1"/>
    </xf>
    <xf numFmtId="0" fontId="3" fillId="3" borderId="13" xfId="0" applyFont="1" applyFill="1" applyBorder="1" applyAlignment="1">
      <alignment horizontal="right" vertical="center" wrapText="1"/>
    </xf>
    <xf numFmtId="0" fontId="3" fillId="3" borderId="12" xfId="0" applyFont="1" applyFill="1" applyBorder="1" applyAlignment="1">
      <alignment horizontal="right" vertical="top" wrapText="1"/>
    </xf>
    <xf numFmtId="0" fontId="3" fillId="3" borderId="20" xfId="0" applyFont="1" applyFill="1" applyBorder="1" applyAlignment="1">
      <alignment horizontal="right" wrapText="1"/>
    </xf>
    <xf numFmtId="0" fontId="17" fillId="3" borderId="0" xfId="0" applyFont="1" applyFill="1" applyAlignment="1">
      <alignment vertical="top" wrapText="1"/>
    </xf>
    <xf numFmtId="0" fontId="17" fillId="3" borderId="12" xfId="0" applyFont="1" applyFill="1" applyBorder="1" applyAlignment="1">
      <alignment vertical="top" wrapText="1"/>
    </xf>
    <xf numFmtId="0" fontId="3" fillId="3" borderId="0" xfId="0" applyFont="1" applyFill="1" applyAlignment="1">
      <alignment horizontal="left" vertical="top" wrapText="1"/>
    </xf>
    <xf numFmtId="0" fontId="3" fillId="3" borderId="12" xfId="0" applyFont="1" applyFill="1" applyBorder="1" applyAlignment="1">
      <alignment horizontal="left" vertical="top" wrapText="1"/>
    </xf>
    <xf numFmtId="0" fontId="3" fillId="3" borderId="20" xfId="0" applyFont="1" applyFill="1" applyBorder="1" applyAlignment="1">
      <alignment horizontal="center" vertical="top" wrapText="1"/>
    </xf>
    <xf numFmtId="165" fontId="3" fillId="3" borderId="0" xfId="0" applyNumberFormat="1" applyFont="1" applyFill="1" applyAlignment="1">
      <alignment horizontal="right" vertical="center" wrapText="1"/>
    </xf>
    <xf numFmtId="166" fontId="3" fillId="3" borderId="12" xfId="0" applyNumberFormat="1" applyFont="1" applyFill="1" applyBorder="1" applyAlignment="1">
      <alignment horizontal="right" vertical="center" wrapText="1"/>
    </xf>
    <xf numFmtId="165" fontId="3" fillId="3" borderId="0" xfId="0" applyNumberFormat="1" applyFont="1" applyFill="1" applyAlignment="1">
      <alignment horizontal="right" wrapText="1"/>
    </xf>
    <xf numFmtId="165" fontId="3" fillId="3" borderId="14" xfId="0" applyNumberFormat="1" applyFont="1" applyFill="1" applyBorder="1" applyAlignment="1">
      <alignment wrapText="1"/>
    </xf>
    <xf numFmtId="0" fontId="17" fillId="3" borderId="0" xfId="0" applyFont="1" applyFill="1" applyAlignment="1">
      <alignment horizontal="left" vertical="top" wrapText="1"/>
    </xf>
    <xf numFmtId="0" fontId="17" fillId="3" borderId="12" xfId="0" applyFont="1" applyFill="1" applyBorder="1" applyAlignment="1">
      <alignment horizontal="left" vertical="top" wrapText="1"/>
    </xf>
    <xf numFmtId="165" fontId="3" fillId="3" borderId="12" xfId="0" applyNumberFormat="1" applyFont="1" applyFill="1" applyBorder="1" applyAlignment="1">
      <alignment horizontal="right" vertical="center" wrapText="1"/>
    </xf>
    <xf numFmtId="167" fontId="3" fillId="3" borderId="12" xfId="0" applyNumberFormat="1" applyFont="1" applyFill="1" applyBorder="1" applyAlignment="1">
      <alignment horizontal="right" vertical="center" wrapText="1"/>
    </xf>
    <xf numFmtId="164" fontId="3" fillId="3" borderId="0" xfId="0" applyNumberFormat="1" applyFont="1" applyFill="1" applyAlignment="1">
      <alignment horizontal="right" wrapText="1"/>
    </xf>
    <xf numFmtId="164" fontId="3" fillId="3" borderId="14" xfId="0" applyNumberFormat="1" applyFont="1" applyFill="1" applyBorder="1" applyAlignment="1">
      <alignment wrapText="1"/>
    </xf>
    <xf numFmtId="0" fontId="3" fillId="3" borderId="12" xfId="0" applyFont="1" applyFill="1" applyBorder="1" applyAlignment="1">
      <alignment horizontal="right" wrapText="1"/>
    </xf>
    <xf numFmtId="164" fontId="3" fillId="3" borderId="12" xfId="0" applyNumberFormat="1" applyFont="1" applyFill="1" applyBorder="1" applyAlignment="1">
      <alignment horizontal="right" vertical="center" wrapText="1"/>
    </xf>
    <xf numFmtId="164" fontId="3" fillId="3" borderId="1" xfId="0" applyNumberFormat="1" applyFont="1" applyFill="1" applyBorder="1" applyAlignment="1">
      <alignment horizontal="right" wrapText="1"/>
    </xf>
    <xf numFmtId="0" fontId="3" fillId="3" borderId="21" xfId="0" applyFont="1" applyFill="1" applyBorder="1" applyAlignment="1">
      <alignment horizontal="right" wrapText="1"/>
    </xf>
    <xf numFmtId="0" fontId="3" fillId="3" borderId="22" xfId="0" applyFont="1" applyFill="1" applyBorder="1" applyAlignment="1">
      <alignment horizontal="right" wrapText="1"/>
    </xf>
    <xf numFmtId="0" fontId="3" fillId="3" borderId="21" xfId="0" applyFont="1" applyFill="1" applyBorder="1" applyAlignment="1">
      <alignment horizontal="right" vertical="center" wrapText="1"/>
    </xf>
    <xf numFmtId="0" fontId="3" fillId="3" borderId="22" xfId="0" applyFont="1" applyFill="1" applyBorder="1" applyAlignment="1">
      <alignment horizontal="right" vertical="center" wrapText="1"/>
    </xf>
    <xf numFmtId="164" fontId="3" fillId="3" borderId="21" xfId="0" applyNumberFormat="1" applyFont="1" applyFill="1" applyBorder="1" applyAlignment="1">
      <alignment horizontal="right" vertical="center" wrapText="1"/>
    </xf>
    <xf numFmtId="0" fontId="3" fillId="3" borderId="21" xfId="0" applyFont="1" applyFill="1" applyBorder="1" applyAlignment="1">
      <alignment horizontal="right" vertical="top" wrapText="1"/>
    </xf>
    <xf numFmtId="0" fontId="3" fillId="3" borderId="0" xfId="0" applyFont="1" applyFill="1" applyAlignment="1">
      <alignment horizontal="left" vertical="center" wrapText="1"/>
    </xf>
    <xf numFmtId="0" fontId="3" fillId="3" borderId="13" xfId="0" applyFont="1" applyFill="1" applyBorder="1" applyAlignment="1">
      <alignment vertical="top" wrapText="1"/>
    </xf>
    <xf numFmtId="0" fontId="3" fillId="3" borderId="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164" fontId="3" fillId="3" borderId="2" xfId="0" applyNumberFormat="1" applyFont="1" applyFill="1" applyBorder="1" applyAlignment="1">
      <alignment vertical="center"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3" borderId="12" xfId="0" applyFont="1" applyFill="1" applyBorder="1" applyAlignment="1">
      <alignment vertical="center" wrapText="1"/>
    </xf>
    <xf numFmtId="0" fontId="3" fillId="3" borderId="20" xfId="0" applyFont="1" applyFill="1" applyBorder="1" applyAlignment="1">
      <alignment vertical="center" wrapText="1"/>
    </xf>
    <xf numFmtId="0" fontId="3" fillId="3" borderId="4" xfId="0" applyFont="1" applyFill="1" applyBorder="1" applyAlignment="1">
      <alignment wrapText="1"/>
    </xf>
    <xf numFmtId="164" fontId="3" fillId="3" borderId="2" xfId="0" applyNumberFormat="1" applyFont="1" applyFill="1" applyBorder="1" applyAlignment="1">
      <alignment wrapText="1"/>
    </xf>
    <xf numFmtId="164" fontId="3" fillId="3" borderId="0" xfId="0" applyNumberFormat="1" applyFont="1" applyFill="1" applyAlignment="1">
      <alignment vertical="center" wrapText="1"/>
    </xf>
    <xf numFmtId="0" fontId="3" fillId="3" borderId="20" xfId="0" applyFont="1" applyFill="1" applyBorder="1" applyAlignment="1">
      <alignment wrapText="1"/>
    </xf>
    <xf numFmtId="164" fontId="3" fillId="3" borderId="0" xfId="0" applyNumberFormat="1" applyFont="1" applyFill="1" applyAlignment="1">
      <alignment wrapText="1"/>
    </xf>
    <xf numFmtId="0" fontId="3" fillId="3" borderId="0" xfId="0" applyFont="1" applyFill="1" applyAlignment="1">
      <alignment vertical="center" wrapText="1"/>
    </xf>
    <xf numFmtId="165" fontId="3" fillId="3" borderId="0" xfId="0" applyNumberFormat="1" applyFont="1" applyFill="1" applyAlignment="1">
      <alignment vertical="center" wrapText="1"/>
    </xf>
    <xf numFmtId="165" fontId="3" fillId="3" borderId="14" xfId="0" applyNumberFormat="1" applyFont="1" applyFill="1" applyBorder="1" applyAlignment="1">
      <alignment vertical="center" wrapText="1"/>
    </xf>
    <xf numFmtId="0" fontId="20" fillId="3" borderId="12" xfId="0" applyFont="1" applyFill="1" applyBorder="1" applyAlignment="1">
      <alignment vertical="top" wrapText="1"/>
    </xf>
    <xf numFmtId="0" fontId="20" fillId="3" borderId="0" xfId="0" applyFont="1" applyFill="1" applyAlignment="1">
      <alignment vertical="top" wrapText="1"/>
    </xf>
    <xf numFmtId="167" fontId="3" fillId="3" borderId="0" xfId="0" applyNumberFormat="1" applyFont="1" applyFill="1" applyAlignment="1">
      <alignment vertical="center" wrapText="1"/>
    </xf>
    <xf numFmtId="0" fontId="22" fillId="3" borderId="12" xfId="0" applyFont="1" applyFill="1" applyBorder="1" applyAlignment="1">
      <alignment vertical="center" wrapText="1"/>
    </xf>
    <xf numFmtId="0" fontId="3" fillId="3" borderId="21" xfId="0" applyFont="1" applyFill="1" applyBorder="1" applyAlignment="1">
      <alignment vertical="top" wrapText="1"/>
    </xf>
    <xf numFmtId="0" fontId="3" fillId="3" borderId="22" xfId="0" applyFont="1" applyFill="1" applyBorder="1" applyAlignment="1">
      <alignment vertical="top" wrapText="1"/>
    </xf>
    <xf numFmtId="168" fontId="3" fillId="3" borderId="1" xfId="0" applyNumberFormat="1" applyFont="1" applyFill="1" applyBorder="1" applyAlignment="1">
      <alignment vertical="center" wrapText="1"/>
    </xf>
    <xf numFmtId="0" fontId="3" fillId="3" borderId="21" xfId="0" applyFont="1" applyFill="1" applyBorder="1" applyAlignment="1">
      <alignment vertical="center" wrapText="1"/>
    </xf>
    <xf numFmtId="0" fontId="3" fillId="3" borderId="22" xfId="0" applyFont="1" applyFill="1" applyBorder="1" applyAlignment="1">
      <alignment vertical="center" wrapText="1"/>
    </xf>
    <xf numFmtId="169" fontId="3" fillId="3" borderId="1" xfId="0" applyNumberFormat="1" applyFont="1" applyFill="1" applyBorder="1" applyAlignment="1">
      <alignment vertical="center" wrapText="1"/>
    </xf>
    <xf numFmtId="0" fontId="3" fillId="3" borderId="22" xfId="0" applyFont="1" applyFill="1" applyBorder="1" applyAlignment="1">
      <alignment wrapText="1"/>
    </xf>
    <xf numFmtId="170" fontId="3" fillId="3" borderId="1" xfId="0" applyNumberFormat="1" applyFont="1" applyFill="1" applyBorder="1" applyAlignment="1">
      <alignment vertical="center" wrapText="1"/>
    </xf>
    <xf numFmtId="170" fontId="3" fillId="3" borderId="23" xfId="0" applyNumberFormat="1" applyFont="1" applyFill="1" applyBorder="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lignment vertical="top" wrapText="1"/>
    </xf>
    <xf numFmtId="0" fontId="3" fillId="3" borderId="5" xfId="0" applyFont="1" applyFill="1" applyBorder="1" applyAlignment="1">
      <alignment vertical="top" wrapText="1"/>
    </xf>
    <xf numFmtId="0" fontId="3" fillId="3" borderId="6" xfId="0" applyFont="1" applyFill="1" applyBorder="1" applyAlignment="1">
      <alignment vertical="top" wrapText="1"/>
    </xf>
    <xf numFmtId="0" fontId="3" fillId="3" borderId="7" xfId="0" applyFont="1" applyFill="1" applyBorder="1" applyAlignment="1">
      <alignment vertical="top" wrapText="1"/>
    </xf>
    <xf numFmtId="0" fontId="13" fillId="6" borderId="0" xfId="0" applyFont="1" applyFill="1" applyAlignment="1">
      <alignment vertical="top" wrapText="1"/>
    </xf>
    <xf numFmtId="0" fontId="14" fillId="6" borderId="0" xfId="0" applyFont="1" applyFill="1" applyAlignment="1">
      <alignment vertical="top" wrapText="1"/>
    </xf>
    <xf numFmtId="0" fontId="14" fillId="6" borderId="12" xfId="0" applyFont="1" applyFill="1" applyBorder="1" applyAlignment="1">
      <alignment vertical="top" wrapText="1"/>
    </xf>
    <xf numFmtId="0" fontId="14" fillId="6" borderId="20" xfId="0" applyFont="1" applyFill="1" applyBorder="1" applyAlignment="1">
      <alignment vertical="top" wrapText="1"/>
    </xf>
    <xf numFmtId="0" fontId="14" fillId="6" borderId="0" xfId="0" applyFont="1" applyFill="1" applyAlignment="1">
      <alignment horizontal="center" vertical="center" wrapText="1"/>
    </xf>
    <xf numFmtId="0" fontId="14" fillId="6" borderId="12"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6" borderId="14" xfId="0" applyFont="1" applyFill="1" applyBorder="1" applyAlignment="1">
      <alignment vertical="top" wrapText="1"/>
    </xf>
    <xf numFmtId="0" fontId="14" fillId="6" borderId="2" xfId="0" applyFont="1" applyFill="1" applyBorder="1" applyAlignment="1">
      <alignment vertical="top" wrapText="1"/>
    </xf>
    <xf numFmtId="0" fontId="14" fillId="6" borderId="3" xfId="0" applyFont="1" applyFill="1" applyBorder="1" applyAlignment="1">
      <alignment vertical="top" wrapText="1"/>
    </xf>
    <xf numFmtId="0" fontId="14" fillId="6" borderId="4" xfId="0" applyFont="1" applyFill="1" applyBorder="1" applyAlignment="1">
      <alignment vertical="top" wrapText="1"/>
    </xf>
    <xf numFmtId="0" fontId="3" fillId="3" borderId="12"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4" xfId="0" applyFont="1" applyFill="1" applyBorder="1" applyAlignment="1">
      <alignment vertical="top" wrapText="1"/>
    </xf>
    <xf numFmtId="0" fontId="15" fillId="3" borderId="0" xfId="0" applyFont="1" applyFill="1" applyAlignment="1">
      <alignment horizontal="left" vertical="center" wrapText="1"/>
    </xf>
    <xf numFmtId="0" fontId="3" fillId="3" borderId="1"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19" fillId="3" borderId="0" xfId="0" applyFont="1" applyFill="1" applyAlignment="1">
      <alignment vertical="top" wrapText="1"/>
    </xf>
    <xf numFmtId="171" fontId="3" fillId="3" borderId="0" xfId="0" applyNumberFormat="1" applyFont="1" applyFill="1" applyAlignment="1">
      <alignment horizontal="right" vertical="center" wrapText="1"/>
    </xf>
    <xf numFmtId="0" fontId="22" fillId="3" borderId="12" xfId="0" applyFont="1" applyFill="1" applyBorder="1" applyAlignment="1">
      <alignment horizontal="right" vertical="center" wrapText="1"/>
    </xf>
    <xf numFmtId="172" fontId="3" fillId="3" borderId="0" xfId="0" applyNumberFormat="1" applyFont="1" applyFill="1" applyAlignment="1">
      <alignment horizontal="right" vertical="center" wrapText="1"/>
    </xf>
    <xf numFmtId="173" fontId="3" fillId="3" borderId="0" xfId="0" applyNumberFormat="1" applyFont="1" applyFill="1" applyAlignment="1">
      <alignment horizontal="right" vertical="center" wrapText="1"/>
    </xf>
    <xf numFmtId="174" fontId="3" fillId="3" borderId="0" xfId="0" applyNumberFormat="1" applyFont="1" applyFill="1" applyAlignment="1">
      <alignment horizontal="right"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167" fontId="3" fillId="3" borderId="0" xfId="0" applyNumberFormat="1" applyFont="1" applyFill="1" applyAlignment="1">
      <alignment horizontal="right" vertical="center" wrapText="1"/>
    </xf>
    <xf numFmtId="175" fontId="3" fillId="3" borderId="0" xfId="0" applyNumberFormat="1" applyFont="1" applyFill="1" applyAlignment="1">
      <alignment horizontal="right" vertical="center" wrapText="1"/>
    </xf>
    <xf numFmtId="164" fontId="3" fillId="3" borderId="0" xfId="0" applyNumberFormat="1" applyFont="1" applyFill="1" applyAlignment="1">
      <alignment horizontal="right" vertical="center" wrapText="1"/>
    </xf>
    <xf numFmtId="0" fontId="3" fillId="3" borderId="0" xfId="0" applyFont="1" applyFill="1" applyAlignment="1">
      <alignment horizontal="center" vertical="top" wrapText="1"/>
    </xf>
    <xf numFmtId="0" fontId="20" fillId="3" borderId="12" xfId="0" applyFont="1" applyFill="1" applyBorder="1" applyAlignment="1">
      <alignment horizontal="left" vertical="top" wrapText="1"/>
    </xf>
    <xf numFmtId="0" fontId="20" fillId="3" borderId="0" xfId="0" applyFont="1" applyFill="1" applyAlignment="1">
      <alignment horizontal="left" vertical="top" wrapText="1"/>
    </xf>
    <xf numFmtId="0" fontId="3" fillId="3" borderId="12" xfId="0" applyFont="1" applyFill="1" applyBorder="1" applyAlignment="1">
      <alignment wrapText="1"/>
    </xf>
    <xf numFmtId="176" fontId="3" fillId="3" borderId="0" xfId="0" applyNumberFormat="1" applyFont="1" applyFill="1" applyAlignment="1">
      <alignment horizontal="right" vertical="center" wrapText="1"/>
    </xf>
    <xf numFmtId="0" fontId="17" fillId="3" borderId="0" xfId="0" applyFont="1" applyFill="1" applyAlignment="1">
      <alignment wrapText="1"/>
    </xf>
    <xf numFmtId="165" fontId="24" fillId="0" borderId="0" xfId="0" applyNumberFormat="1" applyFont="1" applyAlignment="1">
      <alignment horizontal="right" vertical="center" wrapText="1"/>
    </xf>
    <xf numFmtId="0" fontId="25" fillId="3" borderId="0" xfId="0" applyFont="1" applyFill="1" applyAlignment="1">
      <alignment vertical="top" wrapText="1"/>
    </xf>
    <xf numFmtId="177" fontId="3" fillId="3" borderId="0" xfId="0" applyNumberFormat="1" applyFont="1" applyFill="1" applyAlignment="1">
      <alignment horizontal="right" vertical="center" wrapText="1"/>
    </xf>
    <xf numFmtId="0" fontId="3" fillId="3" borderId="1"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1" xfId="0" applyFont="1" applyFill="1" applyBorder="1" applyAlignment="1">
      <alignment horizontal="right" vertical="center" wrapText="1"/>
    </xf>
    <xf numFmtId="0" fontId="3" fillId="3" borderId="23" xfId="0" applyFont="1" applyFill="1" applyBorder="1" applyAlignment="1">
      <alignment vertical="top" wrapText="1"/>
    </xf>
    <xf numFmtId="0" fontId="17" fillId="3" borderId="1" xfId="0" applyFont="1" applyFill="1" applyBorder="1" applyAlignment="1">
      <alignment vertical="top" wrapText="1"/>
    </xf>
    <xf numFmtId="0" fontId="20" fillId="3" borderId="21" xfId="0" applyFont="1" applyFill="1" applyBorder="1" applyAlignment="1">
      <alignment vertical="top" wrapText="1"/>
    </xf>
    <xf numFmtId="0" fontId="20" fillId="3" borderId="1" xfId="0" applyFont="1" applyFill="1" applyBorder="1" applyAlignment="1">
      <alignment vertical="top" wrapText="1"/>
    </xf>
    <xf numFmtId="0" fontId="3" fillId="3" borderId="2"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6" borderId="0" xfId="0" applyFont="1" applyFill="1" applyAlignment="1">
      <alignment vertical="center" wrapText="1"/>
    </xf>
    <xf numFmtId="0" fontId="3" fillId="6" borderId="14" xfId="0" applyFont="1" applyFill="1" applyBorder="1" applyAlignment="1">
      <alignment vertical="center" wrapText="1"/>
    </xf>
    <xf numFmtId="0" fontId="3" fillId="3" borderId="8" xfId="0" applyFont="1" applyFill="1" applyBorder="1" applyAlignment="1">
      <alignment vertical="top" wrapText="1"/>
    </xf>
    <xf numFmtId="0" fontId="13" fillId="6" borderId="0" xfId="0" applyFont="1" applyFill="1" applyAlignment="1">
      <alignment wrapText="1"/>
    </xf>
    <xf numFmtId="0" fontId="26" fillId="6" borderId="0" xfId="0" applyFont="1" applyFill="1" applyAlignment="1">
      <alignment wrapText="1"/>
    </xf>
    <xf numFmtId="0" fontId="26" fillId="6" borderId="14" xfId="0" applyFont="1" applyFill="1" applyBorder="1" applyAlignment="1">
      <alignment wrapText="1"/>
    </xf>
    <xf numFmtId="0" fontId="26" fillId="6" borderId="0" xfId="0" applyFont="1" applyFill="1" applyAlignment="1">
      <alignment horizontal="left" wrapText="1"/>
    </xf>
    <xf numFmtId="0" fontId="3" fillId="3" borderId="0" xfId="0" applyFont="1" applyFill="1" applyAlignment="1">
      <alignment horizontal="left" wrapText="1"/>
    </xf>
    <xf numFmtId="167" fontId="3" fillId="3" borderId="0" xfId="0" applyNumberFormat="1" applyFont="1" applyFill="1" applyAlignment="1">
      <alignment horizontal="right" wrapText="1"/>
    </xf>
    <xf numFmtId="165" fontId="3" fillId="3" borderId="0" xfId="0" applyNumberFormat="1" applyFont="1" applyFill="1" applyAlignment="1">
      <alignment wrapText="1" indent="1"/>
    </xf>
    <xf numFmtId="165" fontId="3" fillId="3" borderId="14" xfId="0" applyNumberFormat="1" applyFont="1" applyFill="1" applyBorder="1" applyAlignment="1">
      <alignment wrapText="1" indent="1"/>
    </xf>
    <xf numFmtId="178" fontId="3" fillId="3" borderId="14" xfId="0" applyNumberFormat="1" applyFont="1" applyFill="1" applyBorder="1" applyAlignment="1">
      <alignment horizontal="right" wrapText="1"/>
    </xf>
    <xf numFmtId="164" fontId="3" fillId="3" borderId="14" xfId="0" applyNumberFormat="1" applyFont="1" applyFill="1" applyBorder="1" applyAlignment="1">
      <alignment horizontal="right" wrapText="1"/>
    </xf>
    <xf numFmtId="167" fontId="3" fillId="3" borderId="14" xfId="0" applyNumberFormat="1" applyFont="1" applyFill="1" applyBorder="1" applyAlignment="1">
      <alignment horizontal="right" wrapText="1"/>
    </xf>
    <xf numFmtId="0" fontId="3" fillId="3" borderId="14" xfId="0" applyFont="1" applyFill="1" applyBorder="1" applyAlignment="1">
      <alignment horizontal="right" wrapText="1"/>
    </xf>
    <xf numFmtId="171" fontId="3" fillId="3" borderId="0" xfId="0" applyNumberFormat="1" applyFont="1" applyFill="1" applyAlignment="1">
      <alignment horizontal="right" wrapText="1"/>
    </xf>
    <xf numFmtId="176" fontId="3" fillId="3" borderId="0" xfId="0" applyNumberFormat="1" applyFont="1" applyFill="1" applyAlignment="1">
      <alignment wrapText="1" indent="1"/>
    </xf>
    <xf numFmtId="176" fontId="3" fillId="3" borderId="14" xfId="0" applyNumberFormat="1" applyFont="1" applyFill="1" applyBorder="1" applyAlignment="1">
      <alignment wrapText="1" indent="1"/>
    </xf>
    <xf numFmtId="173" fontId="3" fillId="3" borderId="0" xfId="0" applyNumberFormat="1" applyFont="1" applyFill="1" applyAlignment="1">
      <alignment horizontal="right" wrapText="1"/>
    </xf>
    <xf numFmtId="179" fontId="3" fillId="3" borderId="0" xfId="0" applyNumberFormat="1" applyFont="1" applyFill="1" applyAlignment="1">
      <alignment horizontal="right" wrapText="1"/>
    </xf>
    <xf numFmtId="179" fontId="3" fillId="3" borderId="14" xfId="0" applyNumberFormat="1" applyFont="1" applyFill="1" applyBorder="1" applyAlignment="1">
      <alignment horizontal="right" wrapText="1"/>
    </xf>
    <xf numFmtId="0" fontId="24" fillId="0" borderId="22" xfId="0" applyFont="1" applyBorder="1" applyAlignment="1">
      <alignment wrapText="1"/>
    </xf>
    <xf numFmtId="0" fontId="26" fillId="6" borderId="0" xfId="0" applyFont="1" applyFill="1" applyAlignment="1">
      <alignment horizontal="right" wrapText="1"/>
    </xf>
    <xf numFmtId="168" fontId="3" fillId="3" borderId="0" xfId="0" applyNumberFormat="1" applyFont="1" applyFill="1" applyAlignment="1">
      <alignment horizontal="right" vertical="center" wrapText="1"/>
    </xf>
    <xf numFmtId="170" fontId="3" fillId="3" borderId="0" xfId="0" applyNumberFormat="1" applyFont="1" applyFill="1" applyAlignment="1">
      <alignment horizontal="right" vertical="center" wrapText="1"/>
    </xf>
    <xf numFmtId="168" fontId="3" fillId="3" borderId="14" xfId="0" applyNumberFormat="1" applyFont="1" applyFill="1" applyBorder="1" applyAlignment="1">
      <alignment horizontal="right" vertical="center" wrapText="1"/>
    </xf>
    <xf numFmtId="0" fontId="3" fillId="3" borderId="1" xfId="0" applyFont="1" applyFill="1" applyBorder="1" applyAlignment="1">
      <alignment horizontal="left" wrapText="1" indent="4"/>
    </xf>
    <xf numFmtId="0" fontId="3" fillId="3" borderId="21" xfId="0" applyFont="1" applyFill="1" applyBorder="1" applyAlignment="1">
      <alignment wrapText="1"/>
    </xf>
    <xf numFmtId="0" fontId="3" fillId="3" borderId="23" xfId="0" applyFont="1" applyFill="1" applyBorder="1" applyAlignment="1">
      <alignment wrapText="1"/>
    </xf>
    <xf numFmtId="0" fontId="3" fillId="3" borderId="1" xfId="0" applyFont="1" applyFill="1" applyBorder="1" applyAlignment="1">
      <alignment horizontal="left" wrapText="1"/>
    </xf>
    <xf numFmtId="0" fontId="28" fillId="3" borderId="0" xfId="0" applyFont="1" applyFill="1" applyAlignment="1">
      <alignment vertical="center" wrapText="1"/>
    </xf>
    <xf numFmtId="0" fontId="29" fillId="3" borderId="0" xfId="0" applyFont="1" applyFill="1" applyAlignment="1">
      <alignment vertical="center" wrapText="1"/>
    </xf>
    <xf numFmtId="0" fontId="7" fillId="3" borderId="0" xfId="0" applyFont="1" applyFill="1" applyAlignment="1">
      <alignment wrapText="1"/>
    </xf>
    <xf numFmtId="0" fontId="7" fillId="3" borderId="0" xfId="0" applyFont="1" applyFill="1" applyAlignment="1">
      <alignment horizontal="left" wrapText="1"/>
    </xf>
    <xf numFmtId="0" fontId="12" fillId="3" borderId="0" xfId="0" applyFont="1" applyFill="1" applyAlignment="1">
      <alignment wrapText="1"/>
    </xf>
    <xf numFmtId="0" fontId="3" fillId="7" borderId="2" xfId="0" applyFont="1" applyFill="1" applyBorder="1" applyAlignment="1">
      <alignment horizontal="left"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2" xfId="0" applyFont="1" applyFill="1" applyBorder="1" applyAlignment="1">
      <alignment horizontal="left" vertical="center" wrapText="1"/>
    </xf>
    <xf numFmtId="0" fontId="3" fillId="7" borderId="8" xfId="0" applyFont="1" applyFill="1" applyBorder="1" applyAlignment="1">
      <alignment horizontal="left" vertical="center" wrapText="1"/>
    </xf>
    <xf numFmtId="0" fontId="7" fillId="7" borderId="1" xfId="0" applyFont="1" applyFill="1" applyBorder="1" applyAlignment="1">
      <alignment horizontal="center" wrapText="1"/>
    </xf>
    <xf numFmtId="0" fontId="7" fillId="7" borderId="1"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0" xfId="0" applyFont="1" applyFill="1" applyAlignment="1">
      <alignment horizontal="center" vertical="center" wrapText="1"/>
    </xf>
    <xf numFmtId="0" fontId="3" fillId="7" borderId="1" xfId="0" applyFont="1" applyFill="1" applyBorder="1" applyAlignment="1">
      <alignment horizontal="center" vertical="center" wrapText="1"/>
    </xf>
    <xf numFmtId="0" fontId="7" fillId="0" borderId="0" xfId="0" applyFont="1" applyAlignment="1">
      <alignment horizontal="center" vertical="center" wrapText="1"/>
    </xf>
    <xf numFmtId="0" fontId="7" fillId="8" borderId="1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7" borderId="13" xfId="0" applyFont="1" applyFill="1" applyBorder="1" applyAlignment="1">
      <alignment horizontal="center" vertical="center" wrapText="1"/>
    </xf>
    <xf numFmtId="164" fontId="7" fillId="8" borderId="16" xfId="0" applyNumberFormat="1" applyFont="1" applyFill="1" applyBorder="1" applyAlignment="1">
      <alignment horizontal="center" vertical="center" wrapText="1"/>
    </xf>
    <xf numFmtId="0" fontId="7" fillId="7" borderId="28"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17" fillId="3" borderId="0" xfId="0" applyFont="1" applyFill="1" applyAlignment="1">
      <alignment horizontal="center" wrapText="1"/>
    </xf>
    <xf numFmtId="0" fontId="3" fillId="7" borderId="12"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0" xfId="0" applyFont="1" applyFill="1" applyAlignment="1">
      <alignment horizontal="center" vertical="center" wrapText="1"/>
    </xf>
    <xf numFmtId="0" fontId="3" fillId="7" borderId="1" xfId="0" applyFont="1" applyFill="1" applyBorder="1" applyAlignment="1">
      <alignment horizontal="left" wrapText="1"/>
    </xf>
    <xf numFmtId="0" fontId="3" fillId="7" borderId="21"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3" fillId="7" borderId="23" xfId="0" applyFont="1" applyFill="1" applyBorder="1" applyAlignment="1">
      <alignment horizontal="left" vertical="center" wrapText="1"/>
    </xf>
    <xf numFmtId="0" fontId="3" fillId="3" borderId="2" xfId="0" applyFont="1" applyFill="1" applyBorder="1" applyAlignment="1">
      <alignment horizontal="left" wrapText="1"/>
    </xf>
    <xf numFmtId="0" fontId="3" fillId="3" borderId="29" xfId="0" applyFont="1" applyFill="1" applyBorder="1" applyAlignment="1">
      <alignment wrapText="1"/>
    </xf>
    <xf numFmtId="0" fontId="3" fillId="3" borderId="8" xfId="0" applyFont="1" applyFill="1" applyBorder="1" applyAlignment="1">
      <alignment horizontal="left" wrapText="1"/>
    </xf>
    <xf numFmtId="0" fontId="26" fillId="9" borderId="0" xfId="0" applyFont="1" applyFill="1" applyAlignment="1">
      <alignment horizontal="left" wrapText="1"/>
    </xf>
    <xf numFmtId="0" fontId="13" fillId="9" borderId="0" xfId="0" applyFont="1" applyFill="1" applyAlignment="1">
      <alignment wrapText="1"/>
    </xf>
    <xf numFmtId="0" fontId="3" fillId="3" borderId="14" xfId="0" applyFont="1" applyFill="1" applyBorder="1" applyAlignment="1">
      <alignment horizontal="left" wrapText="1"/>
    </xf>
    <xf numFmtId="164" fontId="7" fillId="3" borderId="0" xfId="0" applyNumberFormat="1" applyFont="1" applyFill="1" applyAlignment="1">
      <alignment horizontal="left" wrapText="1"/>
    </xf>
    <xf numFmtId="0" fontId="24" fillId="0" borderId="20" xfId="0" applyFont="1" applyBorder="1" applyAlignment="1">
      <alignment wrapText="1"/>
    </xf>
    <xf numFmtId="0" fontId="0" fillId="0" borderId="14" xfId="0" applyBorder="1"/>
    <xf numFmtId="0" fontId="8" fillId="3" borderId="14" xfId="0" applyFont="1" applyFill="1" applyBorder="1" applyAlignment="1">
      <alignment horizontal="left" wrapText="1"/>
    </xf>
    <xf numFmtId="0" fontId="30" fillId="0" borderId="0" xfId="0" applyFont="1" applyAlignment="1">
      <alignment wrapText="1"/>
    </xf>
    <xf numFmtId="174" fontId="3" fillId="3" borderId="0" xfId="0" applyNumberFormat="1" applyFont="1" applyFill="1" applyAlignment="1">
      <alignment horizontal="left" wrapText="1"/>
    </xf>
    <xf numFmtId="0" fontId="3" fillId="3" borderId="0" xfId="0" applyFont="1" applyFill="1" applyAlignment="1">
      <alignment horizontal="left" wrapText="1" indent="2"/>
    </xf>
    <xf numFmtId="167" fontId="3" fillId="3" borderId="0" xfId="0" applyNumberFormat="1" applyFont="1" applyFill="1" applyAlignment="1">
      <alignment wrapText="1"/>
    </xf>
    <xf numFmtId="167" fontId="3" fillId="3" borderId="14" xfId="0" applyNumberFormat="1" applyFont="1" applyFill="1" applyBorder="1" applyAlignment="1">
      <alignment wrapText="1"/>
    </xf>
    <xf numFmtId="167" fontId="3" fillId="0" borderId="0" xfId="0" applyNumberFormat="1" applyFont="1" applyAlignment="1">
      <alignment wrapText="1"/>
    </xf>
    <xf numFmtId="165" fontId="3" fillId="3" borderId="0" xfId="0" applyNumberFormat="1" applyFont="1" applyFill="1" applyAlignment="1">
      <alignment wrapText="1"/>
    </xf>
    <xf numFmtId="0" fontId="3" fillId="3" borderId="0" xfId="0" applyFont="1" applyFill="1" applyAlignment="1">
      <alignment horizontal="left" wrapText="1" indent="4"/>
    </xf>
    <xf numFmtId="0" fontId="0" fillId="0" borderId="0" xfId="0" applyAlignment="1">
      <alignment horizontal="right"/>
    </xf>
    <xf numFmtId="0" fontId="0" fillId="0" borderId="14" xfId="0" applyBorder="1" applyAlignment="1">
      <alignment horizontal="right"/>
    </xf>
    <xf numFmtId="165" fontId="31" fillId="3" borderId="0" xfId="0" applyNumberFormat="1" applyFont="1" applyFill="1" applyAlignment="1">
      <alignment horizontal="right" wrapText="1"/>
    </xf>
    <xf numFmtId="167" fontId="3" fillId="0" borderId="0" xfId="0" applyNumberFormat="1" applyFont="1" applyAlignment="1">
      <alignment horizontal="right" wrapText="1"/>
    </xf>
    <xf numFmtId="0" fontId="8" fillId="3" borderId="0" xfId="0" applyFont="1" applyFill="1" applyAlignment="1">
      <alignment horizontal="right" wrapText="1"/>
    </xf>
    <xf numFmtId="180" fontId="3" fillId="3" borderId="0" xfId="0" applyNumberFormat="1" applyFont="1" applyFill="1" applyAlignment="1">
      <alignment horizontal="right" wrapText="1"/>
    </xf>
    <xf numFmtId="180" fontId="3" fillId="3" borderId="14" xfId="0" applyNumberFormat="1" applyFont="1" applyFill="1" applyBorder="1" applyAlignment="1">
      <alignment horizontal="right" wrapText="1"/>
    </xf>
    <xf numFmtId="0" fontId="3" fillId="0" borderId="0" xfId="0" applyFont="1" applyAlignment="1">
      <alignment horizontal="left" wrapText="1"/>
    </xf>
    <xf numFmtId="181" fontId="3" fillId="3" borderId="0" xfId="0" applyNumberFormat="1" applyFont="1" applyFill="1" applyAlignment="1">
      <alignment horizontal="right" wrapText="1"/>
    </xf>
    <xf numFmtId="0" fontId="3" fillId="0" borderId="12" xfId="0" applyFont="1" applyBorder="1" applyAlignment="1">
      <alignment wrapText="1"/>
    </xf>
    <xf numFmtId="0" fontId="3" fillId="0" borderId="20" xfId="0" applyFont="1" applyBorder="1" applyAlignment="1">
      <alignment wrapText="1"/>
    </xf>
    <xf numFmtId="167" fontId="3" fillId="0" borderId="14" xfId="0" applyNumberFormat="1" applyFont="1" applyBorder="1" applyAlignment="1">
      <alignment horizontal="right" wrapText="1"/>
    </xf>
    <xf numFmtId="0" fontId="3" fillId="0" borderId="0" xfId="0" applyFont="1" applyAlignment="1">
      <alignment horizontal="right" wrapText="1"/>
    </xf>
    <xf numFmtId="0" fontId="3" fillId="0" borderId="12" xfId="0" applyFont="1" applyBorder="1" applyAlignment="1">
      <alignment horizontal="right" wrapText="1"/>
    </xf>
    <xf numFmtId="0" fontId="3" fillId="0" borderId="20" xfId="0" applyFont="1" applyBorder="1" applyAlignment="1">
      <alignment horizontal="right" wrapText="1"/>
    </xf>
    <xf numFmtId="0" fontId="3" fillId="0" borderId="14" xfId="0" applyFont="1" applyBorder="1" applyAlignment="1">
      <alignment wrapText="1"/>
    </xf>
    <xf numFmtId="174" fontId="3" fillId="0" borderId="0" xfId="0" applyNumberFormat="1" applyFont="1" applyAlignment="1">
      <alignment horizontal="left" wrapText="1"/>
    </xf>
    <xf numFmtId="0" fontId="3" fillId="0" borderId="0" xfId="0" applyFont="1" applyAlignment="1">
      <alignment wrapText="1"/>
    </xf>
    <xf numFmtId="0" fontId="3" fillId="0" borderId="14" xfId="0" applyFont="1" applyBorder="1" applyAlignment="1">
      <alignment horizontal="right" wrapText="1"/>
    </xf>
    <xf numFmtId="0" fontId="31" fillId="0" borderId="0" xfId="0" applyFont="1" applyAlignment="1">
      <alignment horizontal="left" vertical="top" wrapText="1"/>
    </xf>
    <xf numFmtId="0" fontId="3" fillId="3" borderId="1" xfId="0" applyFont="1" applyFill="1" applyBorder="1" applyAlignment="1">
      <alignment horizontal="right" wrapText="1"/>
    </xf>
    <xf numFmtId="0" fontId="3" fillId="3" borderId="23" xfId="0" applyFont="1" applyFill="1" applyBorder="1" applyAlignment="1">
      <alignment horizontal="right" wrapText="1"/>
    </xf>
    <xf numFmtId="0" fontId="3" fillId="3" borderId="23" xfId="0" applyFont="1" applyFill="1" applyBorder="1" applyAlignment="1">
      <alignment horizontal="left" wrapText="1"/>
    </xf>
    <xf numFmtId="0" fontId="3" fillId="3" borderId="2" xfId="0" applyFont="1" applyFill="1" applyBorder="1" applyAlignment="1">
      <alignment horizontal="left" wrapText="1" indent="2"/>
    </xf>
    <xf numFmtId="0" fontId="26" fillId="9" borderId="0" xfId="0" applyFont="1" applyFill="1" applyAlignment="1">
      <alignment wrapText="1"/>
    </xf>
    <xf numFmtId="0" fontId="7" fillId="3" borderId="12" xfId="0" applyFont="1" applyFill="1" applyBorder="1" applyAlignment="1">
      <alignment horizontal="left" wrapText="1"/>
    </xf>
    <xf numFmtId="0" fontId="3" fillId="3" borderId="13" xfId="0" applyFont="1" applyFill="1" applyBorder="1" applyAlignment="1">
      <alignment wrapText="1"/>
    </xf>
    <xf numFmtId="0" fontId="34" fillId="0" borderId="0" xfId="0" applyFont="1" applyAlignment="1">
      <alignment horizontal="left" wrapText="1"/>
    </xf>
    <xf numFmtId="0" fontId="35" fillId="0" borderId="12" xfId="0" applyFont="1" applyBorder="1" applyAlignment="1">
      <alignment wrapText="1"/>
    </xf>
    <xf numFmtId="0" fontId="35" fillId="0" borderId="20" xfId="0" applyFont="1" applyBorder="1" applyAlignment="1">
      <alignment wrapText="1"/>
    </xf>
    <xf numFmtId="0" fontId="35" fillId="0" borderId="0" xfId="0" applyFont="1" applyAlignment="1">
      <alignment horizontal="right" wrapText="1"/>
    </xf>
    <xf numFmtId="0" fontId="35" fillId="0" borderId="14" xfId="0" applyFont="1" applyBorder="1" applyAlignment="1">
      <alignment horizontal="right" wrapText="1"/>
    </xf>
    <xf numFmtId="0" fontId="35" fillId="0" borderId="12" xfId="0" applyFont="1" applyBorder="1" applyAlignment="1">
      <alignment horizontal="right" wrapText="1"/>
    </xf>
    <xf numFmtId="0" fontId="35" fillId="0" borderId="20" xfId="0" applyFont="1" applyBorder="1" applyAlignment="1">
      <alignment horizontal="right" wrapText="1"/>
    </xf>
    <xf numFmtId="0" fontId="36" fillId="0" borderId="0" xfId="0" applyFont="1" applyAlignment="1">
      <alignment horizontal="right" wrapText="1"/>
    </xf>
    <xf numFmtId="0" fontId="36" fillId="0" borderId="14" xfId="0" applyFont="1" applyBorder="1" applyAlignment="1">
      <alignment horizontal="left" wrapText="1"/>
    </xf>
    <xf numFmtId="0" fontId="36" fillId="0" borderId="0" xfId="0" applyFont="1" applyAlignment="1">
      <alignment horizontal="left" wrapText="1"/>
    </xf>
    <xf numFmtId="0" fontId="35" fillId="0" borderId="14" xfId="0" applyFont="1" applyBorder="1" applyAlignment="1">
      <alignment wrapText="1"/>
    </xf>
    <xf numFmtId="174" fontId="34" fillId="0" borderId="0" xfId="0" applyNumberFormat="1" applyFont="1" applyAlignment="1">
      <alignment horizontal="left" wrapText="1"/>
    </xf>
    <xf numFmtId="0" fontId="34" fillId="0" borderId="12" xfId="0" applyFont="1" applyBorder="1" applyAlignment="1">
      <alignment wrapText="1"/>
    </xf>
    <xf numFmtId="0" fontId="34" fillId="0" borderId="20" xfId="0" applyFont="1" applyBorder="1" applyAlignment="1">
      <alignment wrapText="1"/>
    </xf>
    <xf numFmtId="0" fontId="34" fillId="0" borderId="0" xfId="0" applyFont="1" applyAlignment="1">
      <alignment horizontal="right" wrapText="1"/>
    </xf>
    <xf numFmtId="0" fontId="34" fillId="0" borderId="14" xfId="0" applyFont="1" applyBorder="1" applyAlignment="1">
      <alignment horizontal="right" wrapText="1"/>
    </xf>
    <xf numFmtId="0" fontId="34" fillId="0" borderId="12" xfId="0" applyFont="1" applyBorder="1" applyAlignment="1">
      <alignment horizontal="right" wrapText="1"/>
    </xf>
    <xf numFmtId="0" fontId="34" fillId="0" borderId="20" xfId="0" applyFont="1" applyBorder="1" applyAlignment="1">
      <alignment horizontal="right" wrapText="1"/>
    </xf>
    <xf numFmtId="0" fontId="34" fillId="0" borderId="14" xfId="0" applyFont="1" applyBorder="1" applyAlignment="1">
      <alignment horizontal="left" wrapText="1"/>
    </xf>
    <xf numFmtId="0" fontId="34" fillId="0" borderId="14" xfId="0" applyFont="1" applyBorder="1" applyAlignment="1">
      <alignment wrapText="1"/>
    </xf>
    <xf numFmtId="0" fontId="37" fillId="0" borderId="0" xfId="3" applyFont="1" applyFill="1" applyAlignment="1">
      <alignment horizontal="left" wrapText="1"/>
    </xf>
    <xf numFmtId="0" fontId="37" fillId="0" borderId="12" xfId="3" applyFont="1" applyFill="1" applyBorder="1" applyAlignment="1">
      <alignment wrapText="1"/>
    </xf>
    <xf numFmtId="0" fontId="37" fillId="0" borderId="20" xfId="3" applyFont="1" applyFill="1" applyBorder="1" applyAlignment="1">
      <alignment wrapText="1"/>
    </xf>
    <xf numFmtId="0" fontId="37" fillId="0" borderId="0" xfId="3" applyFont="1" applyFill="1" applyAlignment="1">
      <alignment horizontal="right" wrapText="1"/>
    </xf>
    <xf numFmtId="0" fontId="37" fillId="0" borderId="14" xfId="3" applyFont="1" applyFill="1" applyBorder="1" applyAlignment="1">
      <alignment horizontal="right" wrapText="1"/>
    </xf>
    <xf numFmtId="0" fontId="37" fillId="0" borderId="12" xfId="3" applyFont="1" applyFill="1" applyBorder="1" applyAlignment="1">
      <alignment horizontal="right" wrapText="1"/>
    </xf>
    <xf numFmtId="0" fontId="37" fillId="0" borderId="20" xfId="3" applyFont="1" applyFill="1" applyBorder="1" applyAlignment="1">
      <alignment horizontal="right" wrapText="1"/>
    </xf>
    <xf numFmtId="0" fontId="35" fillId="0" borderId="14" xfId="0" applyFont="1" applyBorder="1" applyAlignment="1">
      <alignment horizontal="left" wrapText="1"/>
    </xf>
    <xf numFmtId="0" fontId="35" fillId="0" borderId="0" xfId="0" applyFont="1" applyAlignment="1">
      <alignment horizontal="left" wrapText="1"/>
    </xf>
    <xf numFmtId="167" fontId="37" fillId="0" borderId="0" xfId="3" applyNumberFormat="1" applyFont="1" applyFill="1" applyAlignment="1">
      <alignment horizontal="right" wrapText="1"/>
    </xf>
    <xf numFmtId="167" fontId="37" fillId="0" borderId="14" xfId="3" applyNumberFormat="1" applyFont="1" applyFill="1" applyBorder="1" applyAlignment="1">
      <alignment horizontal="right" wrapText="1"/>
    </xf>
    <xf numFmtId="3" fontId="35" fillId="0" borderId="0" xfId="0" applyNumberFormat="1" applyFont="1" applyAlignment="1">
      <alignment horizontal="left" wrapText="1"/>
    </xf>
    <xf numFmtId="172" fontId="37" fillId="0" borderId="0" xfId="3" applyNumberFormat="1" applyFont="1" applyFill="1" applyAlignment="1">
      <alignment horizontal="right" wrapText="1"/>
    </xf>
    <xf numFmtId="172" fontId="37" fillId="0" borderId="14" xfId="3" applyNumberFormat="1" applyFont="1" applyFill="1" applyBorder="1" applyAlignment="1">
      <alignment horizontal="right" wrapText="1"/>
    </xf>
    <xf numFmtId="0" fontId="35" fillId="0" borderId="0" xfId="0" applyFont="1" applyAlignment="1">
      <alignment vertical="center" wrapText="1"/>
    </xf>
    <xf numFmtId="167" fontId="35" fillId="0" borderId="0" xfId="0" applyNumberFormat="1" applyFont="1" applyAlignment="1">
      <alignment horizontal="right" wrapText="1"/>
    </xf>
    <xf numFmtId="167" fontId="35" fillId="0" borderId="14" xfId="0" applyNumberFormat="1" applyFont="1" applyBorder="1" applyAlignment="1">
      <alignment horizontal="right" wrapText="1"/>
    </xf>
    <xf numFmtId="172" fontId="35" fillId="0" borderId="0" xfId="0" applyNumberFormat="1" applyFont="1" applyAlignment="1">
      <alignment horizontal="right" wrapText="1"/>
    </xf>
    <xf numFmtId="172" fontId="35" fillId="0" borderId="14" xfId="0" applyNumberFormat="1" applyFont="1" applyBorder="1" applyAlignment="1">
      <alignment horizontal="right" wrapText="1"/>
    </xf>
    <xf numFmtId="0" fontId="37" fillId="0" borderId="0" xfId="3" applyFont="1" applyFill="1"/>
    <xf numFmtId="182" fontId="37" fillId="0" borderId="0" xfId="1" applyNumberFormat="1" applyFont="1" applyFill="1"/>
    <xf numFmtId="182" fontId="37" fillId="0" borderId="14" xfId="1" applyNumberFormat="1" applyFont="1" applyFill="1" applyBorder="1"/>
    <xf numFmtId="0" fontId="37" fillId="0" borderId="14" xfId="3" applyFont="1" applyFill="1" applyBorder="1"/>
    <xf numFmtId="182" fontId="35" fillId="0" borderId="0" xfId="1" applyNumberFormat="1" applyFont="1"/>
    <xf numFmtId="0" fontId="35" fillId="0" borderId="0" xfId="0" applyFont="1"/>
    <xf numFmtId="0" fontId="27" fillId="0" borderId="0" xfId="0" applyFont="1"/>
    <xf numFmtId="172" fontId="3" fillId="3" borderId="0" xfId="0" applyNumberFormat="1" applyFont="1" applyFill="1" applyAlignment="1">
      <alignment horizontal="right" wrapText="1"/>
    </xf>
    <xf numFmtId="172" fontId="3" fillId="3" borderId="14" xfId="0" applyNumberFormat="1" applyFont="1" applyFill="1" applyBorder="1" applyAlignment="1">
      <alignment horizontal="right" wrapText="1"/>
    </xf>
    <xf numFmtId="183" fontId="35" fillId="0" borderId="0" xfId="0" applyNumberFormat="1" applyFont="1"/>
    <xf numFmtId="174" fontId="7" fillId="3" borderId="0" xfId="0" applyNumberFormat="1" applyFont="1" applyFill="1" applyAlignment="1">
      <alignment horizontal="left" wrapText="1"/>
    </xf>
    <xf numFmtId="0" fontId="7" fillId="3" borderId="12" xfId="0" applyFont="1" applyFill="1" applyBorder="1" applyAlignment="1">
      <alignment wrapText="1"/>
    </xf>
    <xf numFmtId="0" fontId="7" fillId="3" borderId="20" xfId="0" applyFont="1" applyFill="1" applyBorder="1" applyAlignment="1">
      <alignment wrapText="1"/>
    </xf>
    <xf numFmtId="0" fontId="7" fillId="3" borderId="0" xfId="0" applyFont="1" applyFill="1" applyAlignment="1">
      <alignment horizontal="right" wrapText="1"/>
    </xf>
    <xf numFmtId="0" fontId="7" fillId="3" borderId="14" xfId="0" applyFont="1" applyFill="1" applyBorder="1" applyAlignment="1">
      <alignment horizontal="right" wrapText="1"/>
    </xf>
    <xf numFmtId="0" fontId="7" fillId="3" borderId="12" xfId="0" applyFont="1" applyFill="1" applyBorder="1" applyAlignment="1">
      <alignment horizontal="right" wrapText="1"/>
    </xf>
    <xf numFmtId="0" fontId="7" fillId="3" borderId="20" xfId="0" applyFont="1" applyFill="1" applyBorder="1" applyAlignment="1">
      <alignment horizontal="right" wrapText="1"/>
    </xf>
    <xf numFmtId="0" fontId="7" fillId="3" borderId="14" xfId="0" applyFont="1" applyFill="1" applyBorder="1" applyAlignment="1">
      <alignment horizontal="left" wrapText="1"/>
    </xf>
    <xf numFmtId="0" fontId="7" fillId="3" borderId="14" xfId="0" applyFont="1" applyFill="1" applyBorder="1" applyAlignment="1">
      <alignment wrapText="1"/>
    </xf>
    <xf numFmtId="167" fontId="3" fillId="11" borderId="0" xfId="0" applyNumberFormat="1" applyFont="1" applyFill="1" applyAlignment="1">
      <alignment horizontal="right" wrapText="1"/>
    </xf>
    <xf numFmtId="0" fontId="31" fillId="3" borderId="0" xfId="0" applyFont="1" applyFill="1" applyAlignment="1">
      <alignment vertical="top" wrapText="1"/>
    </xf>
    <xf numFmtId="171" fontId="3" fillId="3" borderId="14" xfId="0" applyNumberFormat="1" applyFont="1" applyFill="1" applyBorder="1" applyAlignment="1">
      <alignment horizontal="right" wrapText="1"/>
    </xf>
    <xf numFmtId="174" fontId="3" fillId="3" borderId="0" xfId="0" applyNumberFormat="1" applyFont="1" applyFill="1" applyAlignment="1">
      <alignment horizontal="right" wrapText="1"/>
    </xf>
    <xf numFmtId="3" fontId="35" fillId="0" borderId="0" xfId="0" applyNumberFormat="1" applyFont="1"/>
    <xf numFmtId="0" fontId="3" fillId="3" borderId="24" xfId="0" applyFont="1" applyFill="1" applyBorder="1" applyAlignment="1">
      <alignment wrapText="1"/>
    </xf>
    <xf numFmtId="0" fontId="3" fillId="3" borderId="30" xfId="0" applyFont="1" applyFill="1" applyBorder="1" applyAlignment="1">
      <alignment wrapText="1"/>
    </xf>
    <xf numFmtId="0" fontId="3" fillId="3" borderId="31" xfId="0" applyFont="1" applyFill="1" applyBorder="1" applyAlignment="1">
      <alignment wrapText="1"/>
    </xf>
    <xf numFmtId="0" fontId="3" fillId="3" borderId="24" xfId="0" applyFont="1" applyFill="1" applyBorder="1" applyAlignment="1">
      <alignment horizontal="left" wrapText="1"/>
    </xf>
    <xf numFmtId="0" fontId="3" fillId="3" borderId="32" xfId="0" applyFont="1" applyFill="1" applyBorder="1" applyAlignment="1">
      <alignment wrapText="1"/>
    </xf>
    <xf numFmtId="0" fontId="3" fillId="3" borderId="28" xfId="0" applyFont="1" applyFill="1" applyBorder="1" applyAlignment="1">
      <alignment horizontal="left" wrapText="1"/>
    </xf>
    <xf numFmtId="0" fontId="3" fillId="3" borderId="2" xfId="0" applyFont="1" applyFill="1" applyBorder="1" applyAlignment="1">
      <alignment horizontal="right" wrapText="1"/>
    </xf>
    <xf numFmtId="0" fontId="3" fillId="3" borderId="8" xfId="0" applyFont="1" applyFill="1" applyBorder="1" applyAlignment="1">
      <alignment horizontal="right" wrapText="1"/>
    </xf>
    <xf numFmtId="0" fontId="3" fillId="0" borderId="2" xfId="0" applyFont="1" applyBorder="1" applyAlignment="1">
      <alignment horizontal="right" wrapText="1"/>
    </xf>
    <xf numFmtId="0" fontId="3" fillId="3" borderId="33" xfId="0" applyFont="1" applyFill="1" applyBorder="1" applyAlignment="1">
      <alignment horizontal="right" wrapText="1"/>
    </xf>
    <xf numFmtId="0" fontId="3" fillId="3" borderId="34" xfId="0" applyFont="1" applyFill="1" applyBorder="1" applyAlignment="1">
      <alignment horizontal="right" wrapText="1"/>
    </xf>
    <xf numFmtId="0" fontId="3" fillId="3" borderId="11" xfId="0" applyFont="1" applyFill="1" applyBorder="1" applyAlignment="1">
      <alignment horizontal="right" wrapText="1"/>
    </xf>
    <xf numFmtId="184" fontId="3" fillId="3" borderId="0" xfId="0" applyNumberFormat="1" applyFont="1" applyFill="1" applyAlignment="1">
      <alignment horizontal="right" wrapText="1"/>
    </xf>
    <xf numFmtId="184" fontId="3" fillId="3" borderId="14" xfId="0" applyNumberFormat="1" applyFont="1" applyFill="1" applyBorder="1" applyAlignment="1">
      <alignment horizontal="right" wrapText="1"/>
    </xf>
    <xf numFmtId="184" fontId="3" fillId="0" borderId="0" xfId="0" applyNumberFormat="1" applyFont="1" applyAlignment="1">
      <alignment horizontal="right" wrapText="1"/>
    </xf>
    <xf numFmtId="173" fontId="3" fillId="0" borderId="0" xfId="0" applyNumberFormat="1" applyFont="1" applyAlignment="1">
      <alignment horizontal="right" wrapText="1"/>
    </xf>
    <xf numFmtId="185" fontId="3" fillId="3" borderId="0" xfId="0" applyNumberFormat="1" applyFont="1" applyFill="1" applyAlignment="1">
      <alignment horizontal="right" wrapText="1"/>
    </xf>
    <xf numFmtId="185" fontId="3" fillId="3" borderId="14" xfId="0" applyNumberFormat="1" applyFont="1" applyFill="1" applyBorder="1" applyAlignment="1">
      <alignment horizontal="right" wrapText="1"/>
    </xf>
    <xf numFmtId="185" fontId="3" fillId="0" borderId="0" xfId="0" applyNumberFormat="1" applyFont="1" applyAlignment="1">
      <alignment horizontal="right" wrapText="1"/>
    </xf>
    <xf numFmtId="173" fontId="3" fillId="3" borderId="14" xfId="0" applyNumberFormat="1" applyFont="1" applyFill="1" applyBorder="1" applyAlignment="1">
      <alignment horizontal="right" wrapText="1"/>
    </xf>
    <xf numFmtId="186" fontId="3" fillId="3" borderId="0" xfId="0" applyNumberFormat="1" applyFont="1" applyFill="1" applyAlignment="1">
      <alignment horizontal="right" wrapText="1"/>
    </xf>
    <xf numFmtId="0" fontId="26" fillId="10" borderId="2" xfId="0" applyFont="1" applyFill="1" applyBorder="1" applyAlignment="1">
      <alignment wrapText="1"/>
    </xf>
    <xf numFmtId="0" fontId="26" fillId="10" borderId="2" xfId="0" applyFont="1" applyFill="1" applyBorder="1" applyAlignment="1">
      <alignment horizontal="left" wrapText="1"/>
    </xf>
    <xf numFmtId="0" fontId="39" fillId="3" borderId="0" xfId="0" applyFont="1" applyFill="1" applyAlignment="1">
      <alignment wrapText="1"/>
    </xf>
    <xf numFmtId="0" fontId="3" fillId="3" borderId="0" xfId="0" applyFont="1" applyFill="1" applyAlignment="1">
      <alignment horizontal="left" wrapText="1" indent="3"/>
    </xf>
    <xf numFmtId="0" fontId="3" fillId="3" borderId="0" xfId="0" applyFont="1" applyFill="1" applyAlignment="1">
      <alignment horizontal="left" vertical="center" wrapText="1" indent="5"/>
    </xf>
    <xf numFmtId="0" fontId="3" fillId="3" borderId="0" xfId="0" applyFont="1" applyFill="1" applyAlignment="1">
      <alignment horizontal="left" wrapText="1" indent="5"/>
    </xf>
    <xf numFmtId="0" fontId="3" fillId="3" borderId="1" xfId="0" applyFont="1" applyFill="1" applyBorder="1" applyAlignment="1">
      <alignment horizontal="left" wrapText="1" indent="2"/>
    </xf>
    <xf numFmtId="174" fontId="37" fillId="0" borderId="0" xfId="3" applyNumberFormat="1" applyFont="1" applyFill="1" applyAlignment="1">
      <alignment horizontal="left" wrapText="1"/>
    </xf>
    <xf numFmtId="165" fontId="37" fillId="0" borderId="0" xfId="3" applyNumberFormat="1" applyFont="1" applyFill="1" applyAlignment="1">
      <alignment horizontal="right" wrapText="1"/>
    </xf>
    <xf numFmtId="1" fontId="37" fillId="0" borderId="0" xfId="2" applyNumberFormat="1" applyFont="1" applyFill="1" applyAlignment="1">
      <alignment horizontal="right" wrapText="1"/>
    </xf>
    <xf numFmtId="0" fontId="35" fillId="0" borderId="0" xfId="0" applyFont="1" applyAlignment="1">
      <alignment wrapText="1"/>
    </xf>
    <xf numFmtId="174" fontId="35" fillId="0" borderId="0" xfId="0" applyNumberFormat="1" applyFont="1" applyAlignment="1">
      <alignment horizontal="left" wrapText="1"/>
    </xf>
    <xf numFmtId="165" fontId="35" fillId="0" borderId="0" xfId="0" applyNumberFormat="1" applyFont="1" applyAlignment="1">
      <alignment horizontal="right" wrapText="1"/>
    </xf>
    <xf numFmtId="1" fontId="35" fillId="0" borderId="0" xfId="4" applyNumberFormat="1" applyFont="1" applyFill="1" applyAlignment="1">
      <alignment horizontal="right" wrapText="1"/>
    </xf>
    <xf numFmtId="171" fontId="35" fillId="0" borderId="0" xfId="0" applyNumberFormat="1" applyFont="1" applyAlignment="1">
      <alignment horizontal="right" wrapText="1"/>
    </xf>
    <xf numFmtId="171" fontId="35" fillId="0" borderId="14" xfId="0" applyNumberFormat="1" applyFont="1" applyBorder="1" applyAlignment="1">
      <alignment horizontal="right" wrapText="1"/>
    </xf>
    <xf numFmtId="174" fontId="27" fillId="0" borderId="0" xfId="0" applyNumberFormat="1" applyFont="1" applyAlignment="1">
      <alignment horizontal="right" wrapText="1"/>
    </xf>
    <xf numFmtId="174" fontId="27" fillId="0" borderId="14" xfId="0" applyNumberFormat="1" applyFont="1" applyBorder="1" applyAlignment="1">
      <alignment horizontal="right" wrapText="1"/>
    </xf>
    <xf numFmtId="179" fontId="35" fillId="0" borderId="0" xfId="0" applyNumberFormat="1" applyFont="1" applyAlignment="1">
      <alignment horizontal="right" wrapText="1"/>
    </xf>
    <xf numFmtId="171" fontId="37" fillId="0" borderId="0" xfId="3" applyNumberFormat="1" applyFont="1" applyFill="1" applyAlignment="1">
      <alignment horizontal="right" wrapText="1"/>
    </xf>
    <xf numFmtId="171" fontId="37" fillId="0" borderId="14" xfId="3" applyNumberFormat="1" applyFont="1" applyFill="1" applyBorder="1" applyAlignment="1">
      <alignment horizontal="right" wrapText="1"/>
    </xf>
    <xf numFmtId="179" fontId="37" fillId="0" borderId="0" xfId="3" applyNumberFormat="1" applyFont="1" applyFill="1" applyAlignment="1">
      <alignment horizontal="right" wrapText="1"/>
    </xf>
    <xf numFmtId="164" fontId="35" fillId="0" borderId="0" xfId="0" applyNumberFormat="1" applyFont="1" applyAlignment="1">
      <alignment horizontal="right" wrapText="1"/>
    </xf>
    <xf numFmtId="164" fontId="34" fillId="0" borderId="0" xfId="0" applyNumberFormat="1" applyFont="1" applyAlignment="1">
      <alignment horizontal="left" wrapText="1"/>
    </xf>
    <xf numFmtId="184" fontId="35" fillId="0" borderId="0" xfId="0" applyNumberFormat="1" applyFont="1" applyAlignment="1">
      <alignment horizontal="right" wrapText="1"/>
    </xf>
    <xf numFmtId="184" fontId="35" fillId="0" borderId="14" xfId="0" applyNumberFormat="1" applyFont="1" applyBorder="1" applyAlignment="1">
      <alignment horizontal="right" wrapText="1"/>
    </xf>
    <xf numFmtId="187" fontId="35" fillId="0" borderId="0" xfId="0" applyNumberFormat="1" applyFont="1" applyAlignment="1">
      <alignment horizontal="right" wrapText="1"/>
    </xf>
    <xf numFmtId="164" fontId="37" fillId="0" borderId="0" xfId="3" applyNumberFormat="1" applyFont="1" applyFill="1" applyAlignment="1">
      <alignment horizontal="right" wrapText="1"/>
    </xf>
    <xf numFmtId="164" fontId="37" fillId="0" borderId="14" xfId="3" applyNumberFormat="1" applyFont="1" applyFill="1" applyBorder="1" applyAlignment="1">
      <alignment horizontal="right" wrapText="1"/>
    </xf>
    <xf numFmtId="0" fontId="43" fillId="3" borderId="0" xfId="0" applyFont="1" applyFill="1" applyAlignment="1">
      <alignment wrapText="1"/>
    </xf>
    <xf numFmtId="0" fontId="7" fillId="7" borderId="24" xfId="0" applyFont="1" applyFill="1" applyBorder="1" applyAlignment="1">
      <alignment horizontal="center" vertical="center" wrapText="1"/>
    </xf>
    <xf numFmtId="164" fontId="7" fillId="8" borderId="18" xfId="0" applyNumberFormat="1" applyFont="1" applyFill="1" applyBorder="1" applyAlignment="1">
      <alignment horizontal="center" vertical="center" wrapText="1"/>
    </xf>
    <xf numFmtId="0" fontId="3" fillId="7" borderId="32" xfId="0" applyFont="1" applyFill="1" applyBorder="1" applyAlignment="1">
      <alignment horizontal="center" vertical="center" wrapText="1"/>
    </xf>
    <xf numFmtId="0" fontId="3" fillId="7" borderId="0" xfId="0" applyFont="1" applyFill="1" applyAlignment="1">
      <alignment horizontal="left" wrapText="1"/>
    </xf>
    <xf numFmtId="0" fontId="8" fillId="7" borderId="0" xfId="0" applyFont="1" applyFill="1" applyAlignment="1">
      <alignment horizontal="center" vertical="center" wrapText="1"/>
    </xf>
    <xf numFmtId="0" fontId="3" fillId="7" borderId="0" xfId="0" applyFont="1" applyFill="1" applyAlignment="1">
      <alignment horizontal="left" vertical="center" wrapText="1"/>
    </xf>
    <xf numFmtId="0" fontId="3" fillId="3" borderId="26" xfId="0" applyFont="1" applyFill="1" applyBorder="1" applyAlignment="1">
      <alignment wrapText="1"/>
    </xf>
    <xf numFmtId="0" fontId="3" fillId="3" borderId="11" xfId="0" applyFont="1" applyFill="1" applyBorder="1" applyAlignment="1">
      <alignment wrapText="1"/>
    </xf>
    <xf numFmtId="0" fontId="3" fillId="3" borderId="10" xfId="0" applyFont="1" applyFill="1" applyBorder="1" applyAlignment="1">
      <alignment wrapText="1"/>
    </xf>
    <xf numFmtId="0" fontId="3" fillId="3" borderId="11" xfId="0" applyFont="1" applyFill="1" applyBorder="1" applyAlignment="1">
      <alignment horizontal="left" wrapText="1"/>
    </xf>
    <xf numFmtId="0" fontId="26" fillId="0" borderId="0" xfId="0" applyFont="1" applyAlignment="1">
      <alignment horizontal="left" wrapText="1"/>
    </xf>
    <xf numFmtId="0" fontId="7" fillId="0" borderId="0" xfId="0" applyFont="1" applyAlignment="1">
      <alignment horizontal="left" wrapText="1"/>
    </xf>
    <xf numFmtId="0" fontId="24" fillId="0" borderId="0" xfId="0" applyFont="1" applyAlignment="1">
      <alignment wrapText="1"/>
    </xf>
    <xf numFmtId="180" fontId="3" fillId="3" borderId="0" xfId="0" applyNumberFormat="1" applyFont="1" applyFill="1" applyAlignment="1">
      <alignment wrapText="1"/>
    </xf>
    <xf numFmtId="0" fontId="11" fillId="3" borderId="14" xfId="0" applyFont="1" applyFill="1" applyBorder="1" applyAlignment="1">
      <alignment wrapText="1"/>
    </xf>
    <xf numFmtId="0" fontId="24" fillId="0" borderId="14" xfId="0" applyFont="1" applyBorder="1" applyAlignment="1">
      <alignment wrapText="1"/>
    </xf>
    <xf numFmtId="178" fontId="3" fillId="3" borderId="0" xfId="0" applyNumberFormat="1" applyFont="1" applyFill="1" applyAlignment="1">
      <alignment wrapText="1"/>
    </xf>
    <xf numFmtId="188" fontId="3" fillId="3" borderId="0" xfId="0" applyNumberFormat="1" applyFont="1" applyFill="1" applyAlignment="1">
      <alignment wrapText="1"/>
    </xf>
    <xf numFmtId="171" fontId="3" fillId="3" borderId="0" xfId="0" applyNumberFormat="1" applyFont="1" applyFill="1" applyAlignment="1">
      <alignment wrapText="1"/>
    </xf>
    <xf numFmtId="179" fontId="3" fillId="0" borderId="0" xfId="0" applyNumberFormat="1" applyFont="1" applyAlignment="1">
      <alignment wrapText="1"/>
    </xf>
    <xf numFmtId="189" fontId="3" fillId="3" borderId="0" xfId="0" applyNumberFormat="1" applyFont="1" applyFill="1" applyAlignment="1">
      <alignment horizontal="right" wrapText="1"/>
    </xf>
    <xf numFmtId="190" fontId="3" fillId="3" borderId="0" xfId="0" applyNumberFormat="1" applyFont="1" applyFill="1" applyAlignment="1">
      <alignment horizontal="right" wrapText="1"/>
    </xf>
    <xf numFmtId="0" fontId="24" fillId="0" borderId="0" xfId="5">
      <alignment wrapText="1"/>
    </xf>
    <xf numFmtId="0" fontId="24" fillId="0" borderId="37" xfId="5" applyBorder="1">
      <alignment wrapText="1"/>
    </xf>
    <xf numFmtId="0" fontId="24" fillId="0" borderId="38" xfId="5" applyBorder="1">
      <alignment wrapText="1"/>
    </xf>
    <xf numFmtId="0" fontId="7" fillId="12" borderId="39" xfId="0" applyFont="1" applyFill="1" applyBorder="1" applyAlignment="1">
      <alignment horizontal="center" vertical="center" wrapText="1"/>
    </xf>
    <xf numFmtId="0" fontId="7" fillId="12" borderId="40" xfId="0" applyFont="1" applyFill="1" applyBorder="1" applyAlignment="1">
      <alignment horizontal="center" vertical="center" wrapText="1"/>
    </xf>
    <xf numFmtId="0" fontId="7" fillId="12" borderId="41" xfId="0" applyFont="1" applyFill="1" applyBorder="1" applyAlignment="1">
      <alignment horizontal="center" vertical="center" wrapText="1"/>
    </xf>
    <xf numFmtId="0" fontId="24" fillId="0" borderId="42" xfId="0" applyFont="1" applyBorder="1" applyAlignment="1">
      <alignment wrapText="1"/>
    </xf>
    <xf numFmtId="0" fontId="3" fillId="3" borderId="43" xfId="0" applyFont="1" applyFill="1" applyBorder="1" applyAlignment="1">
      <alignment wrapText="1"/>
    </xf>
    <xf numFmtId="0" fontId="3" fillId="3" borderId="16" xfId="0" applyFont="1" applyFill="1" applyBorder="1" applyAlignment="1">
      <alignment horizontal="center" wrapText="1"/>
    </xf>
    <xf numFmtId="164" fontId="24" fillId="0" borderId="16" xfId="0" applyNumberFormat="1" applyFont="1" applyBorder="1" applyAlignment="1">
      <alignment horizontal="center" wrapText="1"/>
    </xf>
    <xf numFmtId="0" fontId="3" fillId="0" borderId="16" xfId="0" applyFont="1" applyBorder="1" applyAlignment="1">
      <alignment wrapText="1"/>
    </xf>
    <xf numFmtId="0" fontId="44" fillId="3" borderId="44" xfId="0" applyFont="1" applyFill="1" applyBorder="1" applyAlignment="1">
      <alignment wrapText="1"/>
    </xf>
    <xf numFmtId="164" fontId="3" fillId="3" borderId="16" xfId="0" applyNumberFormat="1" applyFont="1" applyFill="1" applyBorder="1" applyAlignment="1">
      <alignment horizontal="center" wrapText="1"/>
    </xf>
    <xf numFmtId="0" fontId="3" fillId="3" borderId="16" xfId="0" applyFont="1" applyFill="1" applyBorder="1" applyAlignment="1">
      <alignment wrapText="1"/>
    </xf>
    <xf numFmtId="0" fontId="3" fillId="3" borderId="16" xfId="0" applyFont="1" applyFill="1" applyBorder="1" applyAlignment="1">
      <alignment horizontal="left" vertical="center" wrapText="1"/>
    </xf>
    <xf numFmtId="0" fontId="3" fillId="3" borderId="45" xfId="0" applyFont="1" applyFill="1" applyBorder="1" applyAlignment="1">
      <alignment wrapText="1"/>
    </xf>
    <xf numFmtId="0" fontId="3" fillId="3" borderId="46" xfId="0" applyFont="1" applyFill="1" applyBorder="1" applyAlignment="1">
      <alignment horizontal="center" wrapText="1"/>
    </xf>
    <xf numFmtId="0" fontId="3" fillId="3" borderId="46" xfId="0" applyFont="1" applyFill="1" applyBorder="1" applyAlignment="1">
      <alignment wrapText="1"/>
    </xf>
    <xf numFmtId="0" fontId="44" fillId="3" borderId="47" xfId="0" applyFont="1" applyFill="1" applyBorder="1" applyAlignment="1">
      <alignment wrapText="1"/>
    </xf>
    <xf numFmtId="0" fontId="24" fillId="0" borderId="48" xfId="5" applyBorder="1">
      <alignment wrapText="1"/>
    </xf>
    <xf numFmtId="49" fontId="27" fillId="0" borderId="0" xfId="0" applyNumberFormat="1" applyFont="1" applyAlignment="1">
      <alignment vertical="center" wrapText="1"/>
    </xf>
    <xf numFmtId="0" fontId="47" fillId="3" borderId="0" xfId="0" applyFont="1" applyFill="1" applyAlignment="1">
      <alignment vertical="top" wrapText="1"/>
    </xf>
    <xf numFmtId="0" fontId="3" fillId="4" borderId="2" xfId="0" applyFont="1" applyFill="1" applyBorder="1" applyAlignment="1">
      <alignment vertical="top" wrapText="1"/>
    </xf>
    <xf numFmtId="0" fontId="12" fillId="4" borderId="10" xfId="0" applyFont="1" applyFill="1" applyBorder="1" applyAlignment="1">
      <alignment wrapText="1"/>
    </xf>
    <xf numFmtId="0" fontId="3" fillId="4" borderId="1" xfId="0" applyFont="1" applyFill="1" applyBorder="1" applyAlignment="1">
      <alignment horizontal="left" vertical="top" wrapText="1"/>
    </xf>
    <xf numFmtId="0" fontId="12" fillId="4" borderId="14" xfId="0" applyFont="1" applyFill="1" applyBorder="1" applyAlignment="1">
      <alignment wrapText="1"/>
    </xf>
    <xf numFmtId="0" fontId="7" fillId="5" borderId="16" xfId="0" applyFont="1" applyFill="1" applyBorder="1" applyAlignment="1">
      <alignment horizontal="left" vertical="top" wrapText="1"/>
    </xf>
    <xf numFmtId="0" fontId="12" fillId="4" borderId="28" xfId="0" applyFont="1" applyFill="1" applyBorder="1" applyAlignment="1">
      <alignment wrapText="1"/>
    </xf>
    <xf numFmtId="0" fontId="3" fillId="4" borderId="2" xfId="0" applyFont="1" applyFill="1" applyBorder="1" applyAlignment="1">
      <alignment horizontal="left" vertical="top" wrapText="1"/>
    </xf>
    <xf numFmtId="0" fontId="3" fillId="4" borderId="25" xfId="0" applyFont="1" applyFill="1" applyBorder="1" applyAlignment="1">
      <alignment wrapText="1"/>
    </xf>
    <xf numFmtId="0" fontId="48" fillId="6" borderId="1" xfId="0" applyFont="1" applyFill="1" applyBorder="1" applyAlignment="1">
      <alignment vertical="top" wrapText="1"/>
    </xf>
    <xf numFmtId="0" fontId="3" fillId="6" borderId="24" xfId="0" applyFont="1" applyFill="1" applyBorder="1" applyAlignment="1">
      <alignment wrapText="1"/>
    </xf>
    <xf numFmtId="0" fontId="7" fillId="3" borderId="2" xfId="0" applyFont="1" applyFill="1" applyBorder="1" applyAlignment="1">
      <alignment horizontal="left" vertical="top" wrapText="1"/>
    </xf>
    <xf numFmtId="164" fontId="7" fillId="3" borderId="0" xfId="0" applyNumberFormat="1" applyFont="1" applyFill="1" applyAlignment="1">
      <alignment horizontal="left" vertical="top" wrapText="1"/>
    </xf>
    <xf numFmtId="174" fontId="3" fillId="3" borderId="0" xfId="0" applyNumberFormat="1" applyFont="1" applyFill="1" applyAlignment="1">
      <alignment horizontal="left" vertical="top" wrapText="1"/>
    </xf>
    <xf numFmtId="174" fontId="3" fillId="3" borderId="0" xfId="0" applyNumberFormat="1" applyFont="1" applyFill="1" applyAlignment="1">
      <alignment horizontal="left" vertical="center" wrapText="1"/>
    </xf>
    <xf numFmtId="164" fontId="3" fillId="3" borderId="0" xfId="0" applyNumberFormat="1" applyFont="1" applyFill="1" applyAlignment="1">
      <alignment horizontal="left" vertical="top" wrapText="1"/>
    </xf>
    <xf numFmtId="174" fontId="3" fillId="3" borderId="1" xfId="0" applyNumberFormat="1" applyFont="1" applyFill="1" applyBorder="1" applyAlignment="1">
      <alignment horizontal="left" vertical="center" wrapText="1"/>
    </xf>
    <xf numFmtId="0" fontId="48" fillId="6" borderId="0" xfId="0" applyFont="1" applyFill="1" applyAlignment="1">
      <alignment vertical="top" wrapText="1"/>
    </xf>
    <xf numFmtId="1" fontId="3" fillId="3" borderId="0" xfId="4" applyNumberFormat="1" applyFont="1" applyFill="1" applyAlignment="1">
      <alignment horizontal="right" wrapText="1"/>
    </xf>
    <xf numFmtId="164" fontId="3" fillId="3" borderId="0" xfId="0" applyNumberFormat="1" applyFont="1" applyFill="1" applyAlignment="1">
      <alignment horizontal="left" wrapText="1"/>
    </xf>
    <xf numFmtId="0" fontId="7" fillId="4" borderId="7"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3" fillId="3" borderId="0" xfId="0" applyFont="1" applyFill="1" applyAlignment="1">
      <alignment horizontal="left" vertical="top" wrapText="1"/>
    </xf>
    <xf numFmtId="0" fontId="3" fillId="3" borderId="12" xfId="0" applyFont="1" applyFill="1" applyBorder="1" applyAlignment="1">
      <alignment horizontal="left" vertical="top" wrapText="1"/>
    </xf>
    <xf numFmtId="0" fontId="7" fillId="3" borderId="0" xfId="0" applyFont="1" applyFill="1" applyAlignment="1">
      <alignment horizontal="left" vertical="top" wrapText="1"/>
    </xf>
    <xf numFmtId="0" fontId="7" fillId="3" borderId="12" xfId="0" applyFont="1" applyFill="1" applyBorder="1" applyAlignment="1">
      <alignment horizontal="left" vertical="top" wrapText="1"/>
    </xf>
    <xf numFmtId="0" fontId="3"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2"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0" xfId="0" applyFont="1" applyFill="1" applyAlignment="1">
      <alignment horizontal="left" vertical="center" wrapText="1"/>
    </xf>
    <xf numFmtId="0" fontId="5" fillId="3" borderId="0" xfId="0" applyFont="1" applyFill="1" applyAlignment="1">
      <alignment horizontal="left" vertical="center" wrapText="1"/>
    </xf>
    <xf numFmtId="0" fontId="7" fillId="5" borderId="7" xfId="0" applyFont="1" applyFill="1" applyBorder="1" applyAlignment="1">
      <alignment horizontal="center" vertical="top" wrapText="1"/>
    </xf>
    <xf numFmtId="0" fontId="7" fillId="5" borderId="6" xfId="0" applyFont="1" applyFill="1" applyBorder="1" applyAlignment="1">
      <alignment horizontal="center" vertical="top" wrapText="1"/>
    </xf>
    <xf numFmtId="0" fontId="7" fillId="3" borderId="0" xfId="0" applyFont="1" applyFill="1" applyAlignment="1">
      <alignment horizontal="left" vertical="center" wrapText="1"/>
    </xf>
    <xf numFmtId="0" fontId="7" fillId="3" borderId="12" xfId="0" applyFont="1" applyFill="1" applyBorder="1" applyAlignment="1">
      <alignment horizontal="left" vertical="center" wrapText="1"/>
    </xf>
    <xf numFmtId="0" fontId="19" fillId="3" borderId="0" xfId="0" applyFont="1" applyFill="1" applyAlignment="1">
      <alignment horizontal="left" vertical="top" wrapText="1"/>
    </xf>
    <xf numFmtId="0" fontId="21" fillId="3" borderId="0" xfId="0" applyFont="1" applyFill="1" applyAlignment="1">
      <alignment horizontal="left" vertical="top" wrapText="1"/>
    </xf>
    <xf numFmtId="0" fontId="3" fillId="3" borderId="12" xfId="0" applyFont="1" applyFill="1" applyBorder="1" applyAlignment="1">
      <alignment horizontal="left" vertical="center" wrapText="1"/>
    </xf>
    <xf numFmtId="0" fontId="3" fillId="3" borderId="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17" fillId="3" borderId="0" xfId="0" applyFont="1" applyFill="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2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13" fillId="9" borderId="0" xfId="0" applyFont="1" applyFill="1" applyAlignment="1">
      <alignment wrapText="1"/>
    </xf>
    <xf numFmtId="0" fontId="3" fillId="3" borderId="0" xfId="0" applyFont="1" applyFill="1" applyAlignment="1">
      <alignment wrapText="1"/>
    </xf>
    <xf numFmtId="0" fontId="7" fillId="3" borderId="0" xfId="0" applyFont="1" applyFill="1" applyAlignment="1">
      <alignment wrapText="1"/>
    </xf>
    <xf numFmtId="0" fontId="3" fillId="3" borderId="0" xfId="0" applyFont="1" applyFill="1" applyAlignment="1">
      <alignment horizontal="left" wrapText="1" indent="2"/>
    </xf>
    <xf numFmtId="0" fontId="3" fillId="3" borderId="0" xfId="0" applyFont="1" applyFill="1" applyAlignment="1">
      <alignment horizontal="left" wrapText="1" indent="4"/>
    </xf>
    <xf numFmtId="0" fontId="13" fillId="10" borderId="0" xfId="0" applyFont="1" applyFill="1" applyAlignment="1">
      <alignment wrapText="1"/>
    </xf>
    <xf numFmtId="0" fontId="3" fillId="0" borderId="0" xfId="0" applyFont="1" applyAlignment="1">
      <alignment horizontal="left" wrapText="1" indent="2"/>
    </xf>
    <xf numFmtId="0" fontId="32" fillId="7" borderId="22" xfId="0" applyFont="1" applyFill="1" applyBorder="1" applyAlignment="1">
      <alignment horizontal="left" wrapText="1" indent="2"/>
    </xf>
    <xf numFmtId="0" fontId="32" fillId="7" borderId="21" xfId="0" applyFont="1" applyFill="1" applyBorder="1" applyAlignment="1">
      <alignment horizontal="left" wrapText="1" indent="2"/>
    </xf>
    <xf numFmtId="0" fontId="34" fillId="0" borderId="2" xfId="0" applyFont="1" applyBorder="1" applyAlignment="1">
      <alignment horizontal="left" wrapText="1" indent="6"/>
    </xf>
    <xf numFmtId="0" fontId="34" fillId="0" borderId="0" xfId="0" applyFont="1" applyAlignment="1">
      <alignment horizontal="left" wrapText="1" indent="2"/>
    </xf>
    <xf numFmtId="0" fontId="37" fillId="0" borderId="0" xfId="3" applyFont="1" applyFill="1" applyAlignment="1">
      <alignment horizontal="left" wrapText="1" indent="4"/>
    </xf>
    <xf numFmtId="0" fontId="37" fillId="0" borderId="0" xfId="3" applyFont="1" applyFill="1" applyAlignment="1">
      <alignment horizontal="left" wrapText="1" indent="6"/>
    </xf>
    <xf numFmtId="0" fontId="3" fillId="3" borderId="1" xfId="0" applyFont="1" applyFill="1" applyBorder="1" applyAlignment="1">
      <alignment wrapText="1"/>
    </xf>
    <xf numFmtId="0" fontId="7" fillId="3" borderId="1" xfId="0" applyFont="1" applyFill="1" applyBorder="1" applyAlignment="1">
      <alignment horizontal="left" wrapText="1"/>
    </xf>
    <xf numFmtId="0" fontId="32" fillId="7" borderId="4" xfId="0" applyFont="1" applyFill="1" applyBorder="1" applyAlignment="1">
      <alignment horizontal="left" wrapText="1" indent="2"/>
    </xf>
    <xf numFmtId="0" fontId="32" fillId="7" borderId="3" xfId="0" applyFont="1" applyFill="1" applyBorder="1" applyAlignment="1">
      <alignment horizontal="left" wrapText="1" indent="2"/>
    </xf>
    <xf numFmtId="0" fontId="37" fillId="0" borderId="0" xfId="3" applyFont="1" applyFill="1" applyAlignment="1"/>
    <xf numFmtId="0" fontId="35" fillId="0" borderId="0" xfId="0" applyFont="1" applyAlignment="1">
      <alignment horizontal="left" wrapText="1" indent="4"/>
    </xf>
    <xf numFmtId="0" fontId="35" fillId="0" borderId="0" xfId="0" applyFont="1" applyAlignment="1">
      <alignment horizontal="left" wrapText="1" indent="6"/>
    </xf>
    <xf numFmtId="0" fontId="35" fillId="0" borderId="0" xfId="0" applyFont="1" applyAlignment="1">
      <alignment horizontal="left" wrapText="1" indent="2"/>
    </xf>
    <xf numFmtId="0" fontId="3" fillId="3" borderId="0" xfId="0" applyFont="1" applyFill="1" applyAlignment="1">
      <alignment horizontal="left" wrapText="1" indent="6"/>
    </xf>
    <xf numFmtId="0" fontId="7" fillId="3" borderId="0" xfId="0" applyFont="1" applyFill="1" applyAlignment="1">
      <alignment horizontal="left" wrapText="1" indent="2"/>
    </xf>
    <xf numFmtId="0" fontId="7" fillId="3" borderId="0" xfId="0" applyFont="1" applyFill="1" applyAlignment="1">
      <alignment horizontal="left" wrapText="1"/>
    </xf>
    <xf numFmtId="0" fontId="3" fillId="3" borderId="0" xfId="0" applyFont="1" applyFill="1" applyAlignment="1">
      <alignment horizontal="center" wrapText="1"/>
    </xf>
    <xf numFmtId="0" fontId="3" fillId="3" borderId="12" xfId="0" applyFont="1" applyFill="1" applyBorder="1" applyAlignment="1">
      <alignment horizontal="center" wrapText="1"/>
    </xf>
    <xf numFmtId="0" fontId="37" fillId="0" borderId="0" xfId="3" applyFont="1" applyFill="1" applyAlignment="1">
      <alignment horizontal="left" wrapText="1" indent="2"/>
    </xf>
    <xf numFmtId="0" fontId="13" fillId="10" borderId="2" xfId="0" applyFont="1" applyFill="1" applyBorder="1" applyAlignment="1">
      <alignment wrapText="1"/>
    </xf>
    <xf numFmtId="0" fontId="34" fillId="0" borderId="0" xfId="0" applyFont="1" applyAlignment="1">
      <alignment wrapText="1"/>
    </xf>
    <xf numFmtId="0" fontId="8" fillId="3" borderId="0" xfId="0" applyFont="1" applyFill="1" applyAlignment="1">
      <alignment horizontal="left" wrapText="1"/>
    </xf>
    <xf numFmtId="0" fontId="43" fillId="3" borderId="0" xfId="0" applyFont="1" applyFill="1" applyAlignment="1">
      <alignment wrapText="1"/>
    </xf>
    <xf numFmtId="0" fontId="35" fillId="0" borderId="0" xfId="0" applyFont="1" applyAlignment="1">
      <alignment wrapText="1"/>
    </xf>
    <xf numFmtId="0" fontId="3" fillId="3" borderId="1" xfId="0" applyFont="1" applyFill="1" applyBorder="1" applyAlignment="1">
      <alignment horizontal="left" wrapText="1" indent="2"/>
    </xf>
    <xf numFmtId="0" fontId="28" fillId="3" borderId="0" xfId="0" applyFont="1" applyFill="1" applyAlignment="1">
      <alignment vertical="center" wrapText="1"/>
    </xf>
    <xf numFmtId="0" fontId="7" fillId="8" borderId="35" xfId="0" applyFont="1" applyFill="1" applyBorder="1" applyAlignment="1">
      <alignment horizontal="center" vertical="center" wrapText="1"/>
    </xf>
    <xf numFmtId="0" fontId="7" fillId="8" borderId="36" xfId="0" applyFont="1" applyFill="1" applyBorder="1" applyAlignment="1">
      <alignment horizontal="center" vertical="center" wrapText="1"/>
    </xf>
    <xf numFmtId="0" fontId="13" fillId="9" borderId="27" xfId="0" applyFont="1" applyFill="1" applyBorder="1" applyAlignment="1">
      <alignment wrapText="1"/>
    </xf>
    <xf numFmtId="0" fontId="13" fillId="9" borderId="24" xfId="0" applyFont="1" applyFill="1" applyBorder="1" applyAlignment="1">
      <alignment wrapText="1"/>
    </xf>
    <xf numFmtId="0" fontId="13" fillId="9" borderId="25" xfId="0" applyFont="1" applyFill="1" applyBorder="1" applyAlignment="1">
      <alignment wrapText="1"/>
    </xf>
    <xf numFmtId="0" fontId="7" fillId="3" borderId="2" xfId="0" applyFont="1" applyFill="1" applyBorder="1" applyAlignment="1">
      <alignment horizontal="left" wrapText="1" indent="6"/>
    </xf>
    <xf numFmtId="0" fontId="3" fillId="3" borderId="0" xfId="0" applyFont="1" applyFill="1" applyAlignment="1">
      <alignment horizontal="left" wrapText="1" indent="3"/>
    </xf>
    <xf numFmtId="0" fontId="3" fillId="3" borderId="0" xfId="0" applyFont="1" applyFill="1" applyAlignment="1">
      <alignment horizontal="left" vertical="center" wrapText="1" indent="5"/>
    </xf>
    <xf numFmtId="0" fontId="3" fillId="3" borderId="0" xfId="0" applyFont="1" applyFill="1" applyAlignment="1">
      <alignment horizontal="left" wrapText="1" indent="5"/>
    </xf>
    <xf numFmtId="0" fontId="3" fillId="3" borderId="0" xfId="0" applyFont="1" applyFill="1" applyAlignment="1">
      <alignment horizontal="left" wrapText="1"/>
    </xf>
    <xf numFmtId="0" fontId="3" fillId="3" borderId="2" xfId="0" applyFont="1" applyFill="1" applyBorder="1" applyAlignment="1">
      <alignment wrapText="1"/>
    </xf>
    <xf numFmtId="0" fontId="17" fillId="0" borderId="0" xfId="5" applyFont="1">
      <alignment wrapText="1"/>
    </xf>
    <xf numFmtId="0" fontId="49" fillId="0" borderId="0" xfId="0" applyFont="1"/>
  </cellXfs>
  <cellStyles count="6">
    <cellStyle name="Bad" xfId="3" builtinId="27"/>
    <cellStyle name="Comma" xfId="1" builtinId="3"/>
    <cellStyle name="Normal" xfId="0" builtinId="0"/>
    <cellStyle name="Percent" xfId="2" builtinId="5"/>
    <cellStyle name="Percent 2" xfId="4" xr:uid="{FD2CE3B9-63F1-469A-8C5D-A08DDF37A4EE}"/>
    <cellStyle name="Table (Normal)" xfId="5" xr:uid="{0514B7D6-1A05-422C-A398-176779732B3C}"/>
  </cellStyles>
  <dxfs count="2">
    <dxf>
      <font>
        <color rgb="FF000000"/>
      </font>
      <fill>
        <patternFill patternType="solid">
          <bgColor rgb="FFCCEEFF"/>
        </patternFill>
      </fill>
    </dxf>
    <dxf>
      <font>
        <color rgb="FF000000"/>
      </font>
      <fill>
        <patternFill patternType="solid">
          <bgColor rgb="FFCCEE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285750</xdr:rowOff>
    </xdr:from>
    <xdr:to>
      <xdr:col>1</xdr:col>
      <xdr:colOff>1143000</xdr:colOff>
      <xdr:row>1</xdr:row>
      <xdr:rowOff>847725</xdr:rowOff>
    </xdr:to>
    <xdr:pic>
      <xdr:nvPicPr>
        <xdr:cNvPr id="3" name="Picture 2">
          <a:extLst>
            <a:ext uri="{FF2B5EF4-FFF2-40B4-BE49-F238E27FC236}">
              <a16:creationId xmlns:a16="http://schemas.microsoft.com/office/drawing/2014/main" id="{4CA40B55-C6B1-4A0E-B24E-48D551E528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485775"/>
          <a:ext cx="101917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238125</xdr:colOff>
      <xdr:row>0</xdr:row>
      <xdr:rowOff>123825</xdr:rowOff>
    </xdr:from>
    <xdr:to>
      <xdr:col>3</xdr:col>
      <xdr:colOff>923925</xdr:colOff>
      <xdr:row>0</xdr:row>
      <xdr:rowOff>720173</xdr:rowOff>
    </xdr:to>
    <xdr:pic>
      <xdr:nvPicPr>
        <xdr:cNvPr id="2" name="Picture 1">
          <a:extLst>
            <a:ext uri="{FF2B5EF4-FFF2-40B4-BE49-F238E27FC236}">
              <a16:creationId xmlns:a16="http://schemas.microsoft.com/office/drawing/2014/main" id="{3CCF2913-E253-4D13-BD99-3E382171ED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123825"/>
          <a:ext cx="685800" cy="5963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CA8E4-293E-4462-9C4A-2E80A939037E}">
  <dimension ref="A1:AH123"/>
  <sheetViews>
    <sheetView tabSelected="1" workbookViewId="0">
      <selection activeCell="F21" sqref="F21"/>
    </sheetView>
  </sheetViews>
  <sheetFormatPr defaultColWidth="13.7109375" defaultRowHeight="15"/>
  <cols>
    <col min="1" max="1" width="5.28515625" customWidth="1"/>
    <col min="2" max="2" width="25.7109375" customWidth="1"/>
    <col min="3" max="3" width="33.42578125" customWidth="1"/>
    <col min="4" max="4" width="26.140625" customWidth="1"/>
    <col min="5" max="5" width="1.5703125" customWidth="1"/>
    <col min="6" max="6" width="12.28515625" customWidth="1"/>
    <col min="7" max="8" width="1.5703125" customWidth="1"/>
    <col min="9" max="9" width="12.5703125" customWidth="1"/>
    <col min="10" max="11" width="1.5703125" customWidth="1"/>
    <col min="12" max="12" width="12.5703125" customWidth="1"/>
    <col min="13" max="14" width="1.5703125" customWidth="1"/>
    <col min="16" max="17" width="1" customWidth="1"/>
    <col min="19" max="20" width="1.5703125" customWidth="1"/>
    <col min="22" max="22" width="1.28515625" customWidth="1"/>
    <col min="23" max="23" width="1" customWidth="1"/>
    <col min="25" max="25" width="0.5703125" customWidth="1"/>
    <col min="26" max="26" width="1" customWidth="1"/>
    <col min="28" max="29" width="1.5703125" customWidth="1"/>
    <col min="30" max="30" width="118.5703125" customWidth="1"/>
    <col min="31" max="32" width="1.5703125" customWidth="1"/>
    <col min="33" max="33" width="49.42578125" customWidth="1"/>
    <col min="34" max="34" width="4" customWidth="1"/>
  </cols>
  <sheetData>
    <row r="1" spans="1:34" ht="15.75" customHeight="1">
      <c r="A1" s="1"/>
      <c r="B1" s="1"/>
      <c r="C1" s="1"/>
      <c r="D1" s="1"/>
      <c r="E1" s="1"/>
      <c r="F1" s="2"/>
      <c r="G1" s="2"/>
      <c r="H1" s="2"/>
      <c r="I1" s="2"/>
      <c r="J1" s="2"/>
      <c r="K1" s="2"/>
      <c r="L1" s="2"/>
      <c r="M1" s="2"/>
      <c r="N1" s="2"/>
      <c r="O1" s="2"/>
      <c r="P1" s="2"/>
      <c r="Q1" s="2"/>
      <c r="R1" s="2"/>
      <c r="S1" s="2"/>
      <c r="T1" s="2"/>
      <c r="U1" s="2"/>
      <c r="V1" s="2"/>
      <c r="W1" s="2"/>
      <c r="X1" s="2"/>
      <c r="Y1" s="1"/>
      <c r="Z1" s="1"/>
      <c r="AA1" s="1"/>
      <c r="AB1" s="1"/>
      <c r="AC1" s="1"/>
      <c r="AD1" s="3"/>
      <c r="AE1" s="3"/>
      <c r="AF1" s="3"/>
      <c r="AG1" s="3"/>
      <c r="AH1" s="1"/>
    </row>
    <row r="2" spans="1:34" ht="102" customHeight="1">
      <c r="A2" s="494"/>
      <c r="B2" s="4"/>
      <c r="C2" s="531" t="s">
        <v>0</v>
      </c>
      <c r="D2" s="531"/>
      <c r="E2" s="4"/>
      <c r="F2" s="5"/>
      <c r="G2" s="5"/>
      <c r="H2" s="5"/>
      <c r="I2" s="5"/>
      <c r="J2" s="5"/>
      <c r="K2" s="5"/>
      <c r="L2" s="5"/>
      <c r="M2" s="5"/>
      <c r="N2" s="5"/>
      <c r="O2" s="5"/>
      <c r="P2" s="5"/>
      <c r="Q2" s="5"/>
      <c r="R2" s="5"/>
      <c r="S2" s="5"/>
      <c r="T2" s="5"/>
      <c r="U2" s="5"/>
      <c r="V2" s="5"/>
      <c r="W2" s="5"/>
      <c r="X2" s="5"/>
      <c r="Y2" s="4"/>
      <c r="Z2" s="1"/>
      <c r="AA2" s="1"/>
      <c r="AB2" s="1"/>
      <c r="AC2" s="1"/>
      <c r="AD2" s="6"/>
      <c r="AE2" s="6"/>
      <c r="AF2" s="6"/>
      <c r="AG2" s="6"/>
      <c r="AH2" s="6"/>
    </row>
    <row r="3" spans="1:34" ht="15.75" customHeight="1">
      <c r="A3" s="1"/>
      <c r="B3" s="7" t="s">
        <v>1</v>
      </c>
      <c r="C3" s="8" t="s">
        <v>2</v>
      </c>
      <c r="D3" s="7"/>
      <c r="E3" s="7"/>
      <c r="F3" s="9"/>
      <c r="G3" s="9"/>
      <c r="H3" s="9"/>
      <c r="I3" s="9"/>
      <c r="J3" s="9"/>
      <c r="K3" s="9"/>
      <c r="L3" s="9"/>
      <c r="M3" s="9"/>
      <c r="N3" s="9"/>
      <c r="O3" s="9"/>
      <c r="P3" s="9"/>
      <c r="Q3" s="9"/>
      <c r="R3" s="9"/>
      <c r="S3" s="9"/>
      <c r="T3" s="9"/>
      <c r="U3" s="9"/>
      <c r="V3" s="9"/>
      <c r="W3" s="9"/>
      <c r="X3" s="9"/>
      <c r="Y3" s="7"/>
      <c r="Z3" s="1"/>
      <c r="AA3" s="1"/>
      <c r="AB3" s="1"/>
      <c r="AC3" s="1"/>
      <c r="AD3" s="6"/>
      <c r="AE3" s="6"/>
      <c r="AF3" s="6"/>
      <c r="AG3" s="6"/>
      <c r="AH3" s="6"/>
    </row>
    <row r="4" spans="1:34" ht="26.1" customHeight="1">
      <c r="A4" s="1"/>
      <c r="B4" s="7" t="s">
        <v>3</v>
      </c>
      <c r="C4" s="8" t="s">
        <v>4</v>
      </c>
      <c r="D4" s="7"/>
      <c r="E4" s="7"/>
      <c r="F4" s="9"/>
      <c r="G4" s="9"/>
      <c r="H4" s="9"/>
      <c r="I4" s="9"/>
      <c r="J4" s="9"/>
      <c r="K4" s="9"/>
      <c r="L4" s="9"/>
      <c r="M4" s="9"/>
      <c r="N4" s="9"/>
      <c r="O4" s="9"/>
      <c r="P4" s="9"/>
      <c r="Q4" s="9"/>
      <c r="R4" s="9"/>
      <c r="S4" s="9"/>
      <c r="T4" s="9"/>
      <c r="U4" s="9"/>
      <c r="V4" s="9"/>
      <c r="W4" s="9"/>
      <c r="X4" s="9"/>
      <c r="Y4" s="7"/>
      <c r="Z4" s="1"/>
      <c r="AA4" s="1"/>
      <c r="AB4" s="1"/>
      <c r="AC4" s="1"/>
      <c r="AD4" s="6"/>
      <c r="AE4" s="6"/>
      <c r="AF4" s="6"/>
      <c r="AG4" s="6"/>
      <c r="AH4" s="6"/>
    </row>
    <row r="5" spans="1:34" ht="15.75" customHeight="1">
      <c r="A5" s="1"/>
      <c r="B5" s="7" t="s">
        <v>5</v>
      </c>
      <c r="C5" s="8" t="s">
        <v>6</v>
      </c>
      <c r="D5" s="10"/>
      <c r="E5" s="10"/>
      <c r="F5" s="11"/>
      <c r="G5" s="11"/>
      <c r="H5" s="11"/>
      <c r="I5" s="11"/>
      <c r="J5" s="11"/>
      <c r="K5" s="11"/>
      <c r="L5" s="11"/>
      <c r="M5" s="11"/>
      <c r="N5" s="11"/>
      <c r="O5" s="11"/>
      <c r="P5" s="11"/>
      <c r="Q5" s="11"/>
      <c r="R5" s="11"/>
      <c r="S5" s="11"/>
      <c r="T5" s="11"/>
      <c r="U5" s="11"/>
      <c r="V5" s="11"/>
      <c r="W5" s="11"/>
      <c r="X5" s="12"/>
      <c r="Y5" s="10"/>
      <c r="Z5" s="1"/>
      <c r="AA5" s="1"/>
      <c r="AB5" s="1"/>
      <c r="AC5" s="1"/>
      <c r="AD5" s="7"/>
      <c r="AE5" s="7"/>
      <c r="AF5" s="7"/>
      <c r="AG5" s="7"/>
      <c r="AH5" s="259"/>
    </row>
    <row r="6" spans="1:34" ht="15.75" customHeight="1">
      <c r="A6" s="1"/>
      <c r="B6" s="7" t="s">
        <v>7</v>
      </c>
      <c r="C6" s="8" t="s">
        <v>8</v>
      </c>
      <c r="D6" s="7"/>
      <c r="E6" s="7"/>
      <c r="F6" s="9"/>
      <c r="G6" s="9"/>
      <c r="H6" s="9"/>
      <c r="I6" s="9"/>
      <c r="J6" s="9"/>
      <c r="K6" s="9"/>
      <c r="L6" s="9"/>
      <c r="M6" s="9"/>
      <c r="N6" s="9"/>
      <c r="O6" s="9"/>
      <c r="P6" s="9"/>
      <c r="Q6" s="9"/>
      <c r="R6" s="9"/>
      <c r="S6" s="9"/>
      <c r="T6" s="9"/>
      <c r="U6" s="9"/>
      <c r="V6" s="9"/>
      <c r="W6" s="9"/>
      <c r="X6" s="9"/>
      <c r="Y6" s="7"/>
      <c r="Z6" s="1"/>
      <c r="AA6" s="1"/>
      <c r="AB6" s="1"/>
      <c r="AC6" s="1"/>
      <c r="AD6" s="7"/>
      <c r="AE6" s="7"/>
      <c r="AF6" s="7"/>
      <c r="AG6" s="7"/>
      <c r="AH6" s="259"/>
    </row>
    <row r="7" spans="1:34" ht="15.75" customHeight="1">
      <c r="A7" s="1"/>
      <c r="B7" s="7" t="s">
        <v>9</v>
      </c>
      <c r="C7" s="8" t="s">
        <v>10</v>
      </c>
      <c r="D7" s="10"/>
      <c r="E7" s="10"/>
      <c r="F7" s="11"/>
      <c r="G7" s="11"/>
      <c r="H7" s="11"/>
      <c r="I7" s="11"/>
      <c r="J7" s="11"/>
      <c r="K7" s="11"/>
      <c r="L7" s="11"/>
      <c r="M7" s="11"/>
      <c r="N7" s="11"/>
      <c r="O7" s="11"/>
      <c r="P7" s="11"/>
      <c r="Q7" s="11"/>
      <c r="R7" s="11"/>
      <c r="S7" s="11"/>
      <c r="T7" s="11"/>
      <c r="U7" s="11"/>
      <c r="V7" s="11"/>
      <c r="W7" s="11"/>
      <c r="X7" s="12"/>
      <c r="Y7" s="10"/>
      <c r="Z7" s="1"/>
      <c r="AA7" s="1"/>
      <c r="AB7" s="1"/>
      <c r="AC7" s="1"/>
      <c r="AD7" s="7"/>
      <c r="AE7" s="7"/>
      <c r="AF7" s="7"/>
      <c r="AG7" s="7"/>
      <c r="AH7" s="259"/>
    </row>
    <row r="8" spans="1:34" ht="14.1" customHeight="1">
      <c r="A8" s="1"/>
      <c r="B8" s="7" t="s">
        <v>11</v>
      </c>
      <c r="C8" s="13">
        <v>2022</v>
      </c>
      <c r="D8" s="14"/>
      <c r="E8" s="14"/>
      <c r="F8" s="15"/>
      <c r="G8" s="15"/>
      <c r="H8" s="15"/>
      <c r="I8" s="15"/>
      <c r="J8" s="15"/>
      <c r="K8" s="15"/>
      <c r="L8" s="15"/>
      <c r="M8" s="15"/>
      <c r="N8" s="15"/>
      <c r="O8" s="15"/>
      <c r="P8" s="15"/>
      <c r="Q8" s="15"/>
      <c r="R8" s="15"/>
      <c r="S8" s="15"/>
      <c r="T8" s="15"/>
      <c r="U8" s="15"/>
      <c r="V8" s="15"/>
      <c r="W8" s="15"/>
      <c r="X8" s="16"/>
      <c r="Y8" s="14"/>
      <c r="Z8" s="1"/>
      <c r="AA8" s="1"/>
      <c r="AB8" s="1"/>
      <c r="AC8" s="1"/>
      <c r="AD8" s="17"/>
      <c r="AE8" s="10"/>
      <c r="AF8" s="10"/>
      <c r="AG8" s="10"/>
      <c r="AH8" s="259"/>
    </row>
    <row r="9" spans="1:34" ht="5.85" customHeight="1">
      <c r="A9" s="21"/>
      <c r="B9" s="18"/>
      <c r="C9" s="19"/>
      <c r="D9" s="19"/>
      <c r="E9" s="19"/>
      <c r="F9" s="20"/>
      <c r="G9" s="20"/>
      <c r="H9" s="20"/>
      <c r="I9" s="20"/>
      <c r="J9" s="20"/>
      <c r="K9" s="20"/>
      <c r="L9" s="20"/>
      <c r="M9" s="20"/>
      <c r="N9" s="20"/>
      <c r="O9" s="20"/>
      <c r="P9" s="20"/>
      <c r="Q9" s="20"/>
      <c r="R9" s="20"/>
      <c r="S9" s="20"/>
      <c r="T9" s="20"/>
      <c r="U9" s="20"/>
      <c r="V9" s="20"/>
      <c r="W9" s="20"/>
      <c r="X9" s="20"/>
      <c r="Y9" s="19"/>
      <c r="Z9" s="21"/>
      <c r="AA9" s="21"/>
      <c r="AB9" s="21"/>
      <c r="AC9" s="21"/>
      <c r="AD9" s="22"/>
      <c r="AE9" s="10"/>
      <c r="AF9" s="23"/>
      <c r="AG9" s="10"/>
      <c r="AH9" s="259"/>
    </row>
    <row r="10" spans="1:34" ht="6.6" customHeight="1">
      <c r="A10" s="495"/>
      <c r="B10" s="24"/>
      <c r="C10" s="24"/>
      <c r="D10" s="25"/>
      <c r="E10" s="26"/>
      <c r="F10" s="27"/>
      <c r="G10" s="28"/>
      <c r="H10" s="29"/>
      <c r="I10" s="27"/>
      <c r="J10" s="28"/>
      <c r="K10" s="30"/>
      <c r="L10" s="27"/>
      <c r="M10" s="28"/>
      <c r="N10" s="30"/>
      <c r="O10" s="31"/>
      <c r="P10" s="32"/>
      <c r="Q10" s="26"/>
      <c r="R10" s="27"/>
      <c r="S10" s="28"/>
      <c r="T10" s="29"/>
      <c r="U10" s="27"/>
      <c r="V10" s="33"/>
      <c r="W10" s="30"/>
      <c r="X10" s="27"/>
      <c r="Y10" s="34"/>
      <c r="Z10" s="35"/>
      <c r="AA10" s="36"/>
      <c r="AB10" s="37"/>
      <c r="AC10" s="38"/>
      <c r="AD10" s="24"/>
      <c r="AE10" s="39"/>
      <c r="AF10" s="40"/>
      <c r="AG10" s="41"/>
      <c r="AH10" s="496"/>
    </row>
    <row r="11" spans="1:34" ht="21.6" customHeight="1">
      <c r="A11" s="497"/>
      <c r="B11" s="42"/>
      <c r="C11" s="42"/>
      <c r="D11" s="43"/>
      <c r="E11" s="44"/>
      <c r="F11" s="514" t="s">
        <v>12</v>
      </c>
      <c r="G11" s="515"/>
      <c r="H11" s="515"/>
      <c r="I11" s="515"/>
      <c r="J11" s="515"/>
      <c r="K11" s="515"/>
      <c r="L11" s="515"/>
      <c r="M11" s="515"/>
      <c r="N11" s="515"/>
      <c r="O11" s="516"/>
      <c r="P11" s="44"/>
      <c r="Q11" s="44"/>
      <c r="R11" s="514" t="s">
        <v>13</v>
      </c>
      <c r="S11" s="515"/>
      <c r="T11" s="515"/>
      <c r="U11" s="515"/>
      <c r="V11" s="515"/>
      <c r="W11" s="515"/>
      <c r="X11" s="515"/>
      <c r="Y11" s="515"/>
      <c r="Z11" s="515"/>
      <c r="AA11" s="516"/>
      <c r="AB11" s="45"/>
      <c r="AC11" s="46"/>
      <c r="AD11" s="47"/>
      <c r="AE11" s="48"/>
      <c r="AF11" s="49"/>
      <c r="AG11" s="50"/>
      <c r="AH11" s="498"/>
    </row>
    <row r="12" spans="1:34" ht="30.75" customHeight="1">
      <c r="A12" s="499" t="s">
        <v>141</v>
      </c>
      <c r="B12" s="532" t="s">
        <v>14</v>
      </c>
      <c r="C12" s="533"/>
      <c r="D12" s="51"/>
      <c r="E12" s="44"/>
      <c r="F12" s="52">
        <v>2018</v>
      </c>
      <c r="G12" s="53"/>
      <c r="H12" s="53"/>
      <c r="I12" s="52">
        <v>2019</v>
      </c>
      <c r="J12" s="53"/>
      <c r="K12" s="53"/>
      <c r="L12" s="52">
        <v>2020</v>
      </c>
      <c r="M12" s="53"/>
      <c r="N12" s="53"/>
      <c r="O12" s="52">
        <v>2021</v>
      </c>
      <c r="P12" s="44"/>
      <c r="Q12" s="44"/>
      <c r="R12" s="52">
        <v>2018</v>
      </c>
      <c r="S12" s="53"/>
      <c r="T12" s="53"/>
      <c r="U12" s="52">
        <v>2019</v>
      </c>
      <c r="V12" s="54"/>
      <c r="W12" s="53"/>
      <c r="X12" s="52">
        <v>2020</v>
      </c>
      <c r="Y12" s="54"/>
      <c r="Z12" s="55"/>
      <c r="AA12" s="52">
        <v>2021</v>
      </c>
      <c r="AB12" s="54"/>
      <c r="AC12" s="56"/>
      <c r="AD12" s="57" t="s">
        <v>15</v>
      </c>
      <c r="AE12" s="48"/>
      <c r="AF12" s="58"/>
      <c r="AG12" s="59" t="s">
        <v>16</v>
      </c>
      <c r="AH12" s="500"/>
    </row>
    <row r="13" spans="1:34" ht="5.85" customHeight="1">
      <c r="A13" s="501"/>
      <c r="B13" s="24"/>
      <c r="C13" s="24"/>
      <c r="D13" s="43"/>
      <c r="E13" s="60"/>
      <c r="F13" s="61"/>
      <c r="G13" s="62"/>
      <c r="H13" s="63"/>
      <c r="I13" s="61"/>
      <c r="J13" s="62"/>
      <c r="K13" s="60"/>
      <c r="L13" s="61"/>
      <c r="M13" s="62"/>
      <c r="N13" s="60"/>
      <c r="O13" s="64"/>
      <c r="P13" s="65"/>
      <c r="Q13" s="60"/>
      <c r="R13" s="61"/>
      <c r="S13" s="62"/>
      <c r="T13" s="66"/>
      <c r="U13" s="67"/>
      <c r="V13" s="62"/>
      <c r="W13" s="60"/>
      <c r="X13" s="61"/>
      <c r="Y13" s="43"/>
      <c r="Z13" s="68"/>
      <c r="AA13" s="69"/>
      <c r="AB13" s="70"/>
      <c r="AC13" s="56"/>
      <c r="AD13" s="47"/>
      <c r="AE13" s="48"/>
      <c r="AF13" s="71"/>
      <c r="AG13" s="72"/>
      <c r="AH13" s="498"/>
    </row>
    <row r="14" spans="1:34" ht="3.6" customHeight="1">
      <c r="A14" s="73"/>
      <c r="B14" s="73"/>
      <c r="C14" s="73"/>
      <c r="D14" s="74"/>
      <c r="E14" s="75"/>
      <c r="F14" s="76"/>
      <c r="G14" s="77"/>
      <c r="H14" s="78"/>
      <c r="I14" s="76"/>
      <c r="J14" s="77"/>
      <c r="K14" s="78"/>
      <c r="L14" s="76"/>
      <c r="M14" s="77"/>
      <c r="N14" s="78"/>
      <c r="O14" s="76"/>
      <c r="P14" s="77"/>
      <c r="Q14" s="78"/>
      <c r="R14" s="76"/>
      <c r="S14" s="77"/>
      <c r="T14" s="78"/>
      <c r="U14" s="76"/>
      <c r="V14" s="77"/>
      <c r="W14" s="78"/>
      <c r="X14" s="76"/>
      <c r="Y14" s="74"/>
      <c r="Z14" s="79"/>
      <c r="AA14" s="80"/>
      <c r="AB14" s="81"/>
      <c r="AC14" s="80"/>
      <c r="AD14" s="82"/>
      <c r="AE14" s="83"/>
      <c r="AF14" s="82"/>
      <c r="AG14" s="82"/>
      <c r="AH14" s="502"/>
    </row>
    <row r="15" spans="1:34" ht="5.85" customHeight="1">
      <c r="A15" s="84"/>
      <c r="B15" s="84"/>
      <c r="C15" s="84"/>
      <c r="D15" s="84"/>
      <c r="E15" s="85"/>
      <c r="F15" s="86"/>
      <c r="G15" s="86"/>
      <c r="H15" s="86"/>
      <c r="I15" s="86"/>
      <c r="J15" s="86"/>
      <c r="K15" s="86"/>
      <c r="L15" s="86"/>
      <c r="M15" s="86"/>
      <c r="N15" s="86"/>
      <c r="O15" s="86"/>
      <c r="P15" s="86"/>
      <c r="Q15" s="86"/>
      <c r="R15" s="86"/>
      <c r="S15" s="86"/>
      <c r="T15" s="86"/>
      <c r="U15" s="86"/>
      <c r="V15" s="86"/>
      <c r="W15" s="86"/>
      <c r="X15" s="86"/>
      <c r="Y15" s="85"/>
      <c r="Z15" s="87"/>
      <c r="AA15" s="87"/>
      <c r="AB15" s="88"/>
      <c r="AC15" s="87"/>
      <c r="AD15" s="3"/>
      <c r="AE15" s="3"/>
      <c r="AF15" s="3"/>
      <c r="AG15" s="3"/>
      <c r="AH15" s="1"/>
    </row>
    <row r="16" spans="1:34" ht="20.100000000000001" customHeight="1">
      <c r="A16" s="503"/>
      <c r="B16" s="89" t="s">
        <v>17</v>
      </c>
      <c r="C16" s="90"/>
      <c r="D16" s="90"/>
      <c r="E16" s="90"/>
      <c r="F16" s="91"/>
      <c r="G16" s="91"/>
      <c r="H16" s="91"/>
      <c r="I16" s="91"/>
      <c r="J16" s="91"/>
      <c r="K16" s="91"/>
      <c r="L16" s="91"/>
      <c r="M16" s="91"/>
      <c r="N16" s="91"/>
      <c r="O16" s="91"/>
      <c r="P16" s="91"/>
      <c r="Q16" s="91"/>
      <c r="R16" s="91"/>
      <c r="S16" s="91"/>
      <c r="T16" s="91"/>
      <c r="U16" s="91"/>
      <c r="V16" s="91"/>
      <c r="W16" s="91"/>
      <c r="X16" s="91"/>
      <c r="Y16" s="90"/>
      <c r="Z16" s="92"/>
      <c r="AA16" s="93"/>
      <c r="AB16" s="94"/>
      <c r="AC16" s="92"/>
      <c r="AD16" s="90"/>
      <c r="AE16" s="90"/>
      <c r="AF16" s="90"/>
      <c r="AG16" s="90"/>
      <c r="AH16" s="504"/>
    </row>
    <row r="17" spans="1:34" ht="33.6" customHeight="1">
      <c r="A17" s="505"/>
      <c r="B17" s="95"/>
      <c r="C17" s="95"/>
      <c r="D17" s="96"/>
      <c r="E17" s="97"/>
      <c r="F17" s="98"/>
      <c r="G17" s="99"/>
      <c r="H17" s="100"/>
      <c r="I17" s="98"/>
      <c r="J17" s="99"/>
      <c r="K17" s="100"/>
      <c r="L17" s="98"/>
      <c r="M17" s="99"/>
      <c r="N17" s="100"/>
      <c r="O17" s="99"/>
      <c r="P17" s="101"/>
      <c r="Q17" s="100"/>
      <c r="R17" s="98"/>
      <c r="S17" s="99"/>
      <c r="T17" s="100"/>
      <c r="U17" s="98"/>
      <c r="V17" s="99"/>
      <c r="W17" s="100"/>
      <c r="X17" s="98"/>
      <c r="Y17" s="102"/>
      <c r="Z17" s="103"/>
      <c r="AA17" s="104"/>
      <c r="AB17" s="105"/>
      <c r="AC17" s="87"/>
      <c r="AD17" s="106" t="s">
        <v>18</v>
      </c>
      <c r="AE17" s="107"/>
      <c r="AF17" s="97"/>
      <c r="AG17" s="84"/>
      <c r="AH17" s="459"/>
    </row>
    <row r="18" spans="1:34" ht="29.1" customHeight="1">
      <c r="A18" s="506">
        <v>1</v>
      </c>
      <c r="B18" s="7" t="s">
        <v>19</v>
      </c>
      <c r="C18" s="7"/>
      <c r="D18" s="108"/>
      <c r="E18" s="109"/>
      <c r="F18" s="110"/>
      <c r="G18" s="111"/>
      <c r="H18" s="112"/>
      <c r="I18" s="110"/>
      <c r="J18" s="111"/>
      <c r="K18" s="112"/>
      <c r="L18" s="110"/>
      <c r="M18" s="111"/>
      <c r="N18" s="112"/>
      <c r="O18" s="111"/>
      <c r="P18" s="113"/>
      <c r="Q18" s="112"/>
      <c r="R18" s="110"/>
      <c r="S18" s="111"/>
      <c r="T18" s="112"/>
      <c r="U18" s="110"/>
      <c r="V18" s="111"/>
      <c r="W18" s="112"/>
      <c r="X18" s="110"/>
      <c r="Y18" s="114"/>
      <c r="Z18" s="115"/>
      <c r="AA18" s="104"/>
      <c r="AB18" s="105"/>
      <c r="AC18" s="1"/>
      <c r="AD18" s="116"/>
      <c r="AE18" s="117"/>
      <c r="AF18" s="109"/>
      <c r="AG18" s="3"/>
      <c r="AH18" s="105"/>
    </row>
    <row r="19" spans="1:34" ht="15.75" customHeight="1">
      <c r="A19" s="507">
        <v>1.1000000000000001</v>
      </c>
      <c r="B19" s="517" t="s">
        <v>20</v>
      </c>
      <c r="C19" s="517"/>
      <c r="D19" s="518"/>
      <c r="E19" s="120"/>
      <c r="F19" s="121">
        <v>5995540</v>
      </c>
      <c r="G19" s="111"/>
      <c r="H19" s="112"/>
      <c r="I19" s="121">
        <v>6029250</v>
      </c>
      <c r="J19" s="111"/>
      <c r="K19" s="112"/>
      <c r="L19" s="121">
        <v>6066240</v>
      </c>
      <c r="M19" s="111"/>
      <c r="N19" s="112"/>
      <c r="O19" s="122">
        <v>6096870</v>
      </c>
      <c r="P19" s="113"/>
      <c r="Q19" s="112"/>
      <c r="R19" s="121">
        <v>889000</v>
      </c>
      <c r="S19" s="111"/>
      <c r="T19" s="112"/>
      <c r="U19" s="121">
        <v>894790</v>
      </c>
      <c r="V19" s="111"/>
      <c r="W19" s="112"/>
      <c r="X19" s="121">
        <v>901080</v>
      </c>
      <c r="Y19" s="114"/>
      <c r="Z19" s="115"/>
      <c r="AA19" s="123">
        <v>906150</v>
      </c>
      <c r="AB19" s="124"/>
      <c r="AC19" s="1"/>
      <c r="AD19" s="125"/>
      <c r="AE19" s="126"/>
      <c r="AF19" s="120"/>
      <c r="AG19" s="116"/>
      <c r="AH19" s="105"/>
    </row>
    <row r="20" spans="1:34" ht="27.6" customHeight="1">
      <c r="A20" s="508">
        <v>1.2</v>
      </c>
      <c r="B20" s="534" t="s">
        <v>21</v>
      </c>
      <c r="C20" s="534"/>
      <c r="D20" s="535"/>
      <c r="E20" s="109"/>
      <c r="F20" s="110"/>
      <c r="G20" s="111"/>
      <c r="H20" s="112"/>
      <c r="I20" s="110"/>
      <c r="J20" s="111"/>
      <c r="K20" s="112"/>
      <c r="L20" s="110"/>
      <c r="M20" s="111"/>
      <c r="N20" s="112"/>
      <c r="O20" s="111"/>
      <c r="P20" s="113"/>
      <c r="Q20" s="112"/>
      <c r="R20" s="110"/>
      <c r="S20" s="111"/>
      <c r="T20" s="112"/>
      <c r="U20" s="110"/>
      <c r="V20" s="111"/>
      <c r="W20" s="112"/>
      <c r="X20" s="110"/>
      <c r="Y20" s="114"/>
      <c r="Z20" s="115"/>
      <c r="AA20" s="104"/>
      <c r="AB20" s="105"/>
      <c r="AC20" s="1"/>
      <c r="AD20" s="116" t="s">
        <v>22</v>
      </c>
      <c r="AE20" s="117"/>
      <c r="AF20" s="109"/>
      <c r="AG20" s="3"/>
      <c r="AH20" s="105"/>
    </row>
    <row r="21" spans="1:34" ht="15.75" customHeight="1">
      <c r="A21" s="118" t="s">
        <v>358</v>
      </c>
      <c r="B21" s="517" t="s">
        <v>23</v>
      </c>
      <c r="C21" s="517"/>
      <c r="D21" s="518"/>
      <c r="E21" s="109"/>
      <c r="F21" s="123">
        <v>24886</v>
      </c>
      <c r="G21" s="111"/>
      <c r="H21" s="112"/>
      <c r="I21" s="121">
        <v>25152</v>
      </c>
      <c r="J21" s="111"/>
      <c r="K21" s="112"/>
      <c r="L21" s="121">
        <v>25377</v>
      </c>
      <c r="M21" s="111"/>
      <c r="N21" s="112"/>
      <c r="O21" s="127">
        <v>25704.928158123701</v>
      </c>
      <c r="P21" s="113"/>
      <c r="Q21" s="112"/>
      <c r="R21" s="121">
        <v>4596</v>
      </c>
      <c r="S21" s="111"/>
      <c r="T21" s="112"/>
      <c r="U21" s="121">
        <v>4647</v>
      </c>
      <c r="V21" s="111"/>
      <c r="W21" s="112"/>
      <c r="X21" s="121">
        <v>4665</v>
      </c>
      <c r="Y21" s="114"/>
      <c r="Z21" s="115"/>
      <c r="AA21" s="123">
        <v>4682.9869116706204</v>
      </c>
      <c r="AB21" s="124"/>
      <c r="AC21" s="1"/>
      <c r="AD21" s="116"/>
      <c r="AE21" s="117"/>
      <c r="AF21" s="109"/>
      <c r="AG21" s="3"/>
      <c r="AH21" s="105"/>
    </row>
    <row r="22" spans="1:34" ht="15.75" customHeight="1">
      <c r="A22" s="118"/>
      <c r="B22" s="517" t="s">
        <v>24</v>
      </c>
      <c r="C22" s="517"/>
      <c r="D22" s="518"/>
      <c r="E22" s="109"/>
      <c r="F22" s="123">
        <f>2907790*59/5280</f>
        <v>32492.35037878788</v>
      </c>
      <c r="G22" s="111"/>
      <c r="H22" s="112"/>
      <c r="I22" s="121">
        <f>2932578*59/5280</f>
        <v>32769.337500000001</v>
      </c>
      <c r="J22" s="111"/>
      <c r="K22" s="112"/>
      <c r="L22" s="121">
        <f>2961287*59/5280</f>
        <v>33090.138825757575</v>
      </c>
      <c r="M22" s="111"/>
      <c r="N22" s="112"/>
      <c r="O22" s="128">
        <v>33288</v>
      </c>
      <c r="P22" s="113"/>
      <c r="Q22" s="112"/>
      <c r="R22" s="121">
        <v>3748</v>
      </c>
      <c r="S22" s="111"/>
      <c r="T22" s="112"/>
      <c r="U22" s="121">
        <v>5104</v>
      </c>
      <c r="V22" s="111"/>
      <c r="W22" s="112"/>
      <c r="X22" s="121">
        <v>4217</v>
      </c>
      <c r="Y22" s="114"/>
      <c r="Z22" s="115"/>
      <c r="AA22" s="123">
        <v>4235</v>
      </c>
      <c r="AB22" s="124"/>
      <c r="AC22" s="1"/>
      <c r="AD22" s="116"/>
      <c r="AE22" s="117"/>
      <c r="AF22" s="109"/>
      <c r="AG22" s="3"/>
      <c r="AH22" s="105"/>
    </row>
    <row r="23" spans="1:34" ht="15.75" customHeight="1">
      <c r="A23" s="118" t="s">
        <v>359</v>
      </c>
      <c r="B23" s="517" t="s">
        <v>25</v>
      </c>
      <c r="C23" s="517"/>
      <c r="D23" s="518"/>
      <c r="E23" s="109"/>
      <c r="F23" s="123">
        <v>18216</v>
      </c>
      <c r="G23" s="111"/>
      <c r="H23" s="112"/>
      <c r="I23" s="121">
        <v>18267</v>
      </c>
      <c r="J23" s="111"/>
      <c r="K23" s="112"/>
      <c r="L23" s="121">
        <v>18272</v>
      </c>
      <c r="M23" s="111"/>
      <c r="N23" s="112"/>
      <c r="O23" s="127">
        <v>18279.948909959199</v>
      </c>
      <c r="P23" s="113"/>
      <c r="Q23" s="112"/>
      <c r="R23" s="121">
        <v>3571</v>
      </c>
      <c r="S23" s="111"/>
      <c r="T23" s="112"/>
      <c r="U23" s="121">
        <v>3575</v>
      </c>
      <c r="V23" s="111"/>
      <c r="W23" s="112"/>
      <c r="X23" s="121">
        <v>3571</v>
      </c>
      <c r="Y23" s="114"/>
      <c r="Z23" s="115"/>
      <c r="AA23" s="123">
        <v>3563.9900391189599</v>
      </c>
      <c r="AB23" s="124"/>
      <c r="AC23" s="1"/>
      <c r="AD23" s="116"/>
      <c r="AE23" s="117"/>
      <c r="AF23" s="109"/>
      <c r="AG23" s="3"/>
      <c r="AH23" s="105"/>
    </row>
    <row r="24" spans="1:34" ht="15.75" customHeight="1">
      <c r="A24" s="118"/>
      <c r="B24" s="517" t="s">
        <v>26</v>
      </c>
      <c r="C24" s="517"/>
      <c r="D24" s="518"/>
      <c r="E24" s="109"/>
      <c r="F24" s="123">
        <f>732244*59/5280</f>
        <v>8182.2719696969698</v>
      </c>
      <c r="G24" s="111"/>
      <c r="H24" s="112"/>
      <c r="I24" s="121">
        <f>729359*59/5280</f>
        <v>8150.0342803030308</v>
      </c>
      <c r="J24" s="111"/>
      <c r="K24" s="112"/>
      <c r="L24" s="121">
        <f>727915*59/5280</f>
        <v>8133.898674242424</v>
      </c>
      <c r="M24" s="111"/>
      <c r="N24" s="112"/>
      <c r="O24" s="128">
        <v>7954</v>
      </c>
      <c r="P24" s="113"/>
      <c r="Q24" s="112"/>
      <c r="R24" s="121">
        <v>2628</v>
      </c>
      <c r="S24" s="111"/>
      <c r="T24" s="112"/>
      <c r="U24" s="121">
        <v>3546</v>
      </c>
      <c r="V24" s="111"/>
      <c r="W24" s="112"/>
      <c r="X24" s="121">
        <v>2857</v>
      </c>
      <c r="Y24" s="114"/>
      <c r="Z24" s="115"/>
      <c r="AA24" s="123">
        <v>2846</v>
      </c>
      <c r="AB24" s="124"/>
      <c r="AC24" s="1"/>
      <c r="AD24" s="116"/>
      <c r="AE24" s="117"/>
      <c r="AF24" s="109"/>
      <c r="AG24" s="3"/>
      <c r="AH24" s="105"/>
    </row>
    <row r="25" spans="1:34" ht="15.75" customHeight="1">
      <c r="A25" s="118" t="s">
        <v>360</v>
      </c>
      <c r="B25" s="517" t="s">
        <v>27</v>
      </c>
      <c r="C25" s="517"/>
      <c r="D25" s="518"/>
      <c r="E25" s="109"/>
      <c r="F25" s="123">
        <v>7855</v>
      </c>
      <c r="G25" s="111"/>
      <c r="H25" s="112"/>
      <c r="I25" s="121">
        <v>7830</v>
      </c>
      <c r="J25" s="111"/>
      <c r="K25" s="112"/>
      <c r="L25" s="121">
        <v>7775</v>
      </c>
      <c r="M25" s="111"/>
      <c r="N25" s="112"/>
      <c r="O25" s="127">
        <v>7685</v>
      </c>
      <c r="P25" s="113"/>
      <c r="Q25" s="112"/>
      <c r="R25" s="129">
        <v>0</v>
      </c>
      <c r="S25" s="111"/>
      <c r="T25" s="112"/>
      <c r="U25" s="129">
        <v>0</v>
      </c>
      <c r="V25" s="111"/>
      <c r="W25" s="112"/>
      <c r="X25" s="129">
        <v>0</v>
      </c>
      <c r="Y25" s="114"/>
      <c r="Z25" s="115"/>
      <c r="AA25" s="129">
        <v>0</v>
      </c>
      <c r="AB25" s="130"/>
      <c r="AC25" s="1"/>
      <c r="AD25" s="116"/>
      <c r="AE25" s="117"/>
      <c r="AF25" s="109"/>
      <c r="AG25" s="3"/>
      <c r="AH25" s="105"/>
    </row>
    <row r="26" spans="1:34" ht="15.75" customHeight="1">
      <c r="A26" s="118"/>
      <c r="B26" s="517" t="s">
        <v>28</v>
      </c>
      <c r="C26" s="517"/>
      <c r="D26" s="518"/>
      <c r="E26" s="109"/>
      <c r="F26" s="123">
        <f>842178*59/5280</f>
        <v>9410.7011363636357</v>
      </c>
      <c r="G26" s="111"/>
      <c r="H26" s="112"/>
      <c r="I26" s="121">
        <f>833885*59/5280</f>
        <v>9318.033143939394</v>
      </c>
      <c r="J26" s="111"/>
      <c r="K26" s="112"/>
      <c r="L26" s="121">
        <f>834197*59/5280</f>
        <v>9321.5195075757583</v>
      </c>
      <c r="M26" s="111"/>
      <c r="N26" s="112"/>
      <c r="O26" s="128">
        <v>8692</v>
      </c>
      <c r="P26" s="113"/>
      <c r="Q26" s="112"/>
      <c r="R26" s="129">
        <v>0</v>
      </c>
      <c r="S26" s="111"/>
      <c r="T26" s="112"/>
      <c r="U26" s="129">
        <v>0</v>
      </c>
      <c r="V26" s="111"/>
      <c r="W26" s="112"/>
      <c r="X26" s="129">
        <v>0</v>
      </c>
      <c r="Y26" s="114"/>
      <c r="Z26" s="115"/>
      <c r="AA26" s="129">
        <v>0</v>
      </c>
      <c r="AB26" s="130"/>
      <c r="AC26" s="1"/>
      <c r="AD26" s="116"/>
      <c r="AE26" s="117"/>
      <c r="AF26" s="109"/>
      <c r="AG26" s="3"/>
      <c r="AH26" s="105"/>
    </row>
    <row r="27" spans="1:34" ht="15.75" customHeight="1">
      <c r="A27" s="118"/>
      <c r="B27" s="517" t="s">
        <v>29</v>
      </c>
      <c r="C27" s="517"/>
      <c r="D27" s="518"/>
      <c r="E27" s="109"/>
      <c r="F27" s="129">
        <v>0</v>
      </c>
      <c r="G27" s="131"/>
      <c r="H27" s="115"/>
      <c r="I27" s="129">
        <v>0</v>
      </c>
      <c r="J27" s="131"/>
      <c r="K27" s="115"/>
      <c r="L27" s="129">
        <v>0</v>
      </c>
      <c r="M27" s="111"/>
      <c r="N27" s="112"/>
      <c r="O27" s="132">
        <v>0</v>
      </c>
      <c r="P27" s="113"/>
      <c r="Q27" s="112"/>
      <c r="R27" s="129">
        <v>0</v>
      </c>
      <c r="S27" s="111"/>
      <c r="T27" s="112"/>
      <c r="U27" s="129">
        <v>0</v>
      </c>
      <c r="V27" s="111"/>
      <c r="W27" s="112"/>
      <c r="X27" s="129">
        <v>0</v>
      </c>
      <c r="Y27" s="114"/>
      <c r="Z27" s="115"/>
      <c r="AA27" s="129">
        <v>0</v>
      </c>
      <c r="AB27" s="130"/>
      <c r="AC27" s="1"/>
      <c r="AD27" s="116"/>
      <c r="AE27" s="117"/>
      <c r="AF27" s="109"/>
      <c r="AG27" s="3"/>
      <c r="AH27" s="105"/>
    </row>
    <row r="28" spans="1:34" ht="15.75" customHeight="1">
      <c r="A28" s="118" t="s">
        <v>361</v>
      </c>
      <c r="B28" s="517" t="s">
        <v>30</v>
      </c>
      <c r="C28" s="517"/>
      <c r="D28" s="518"/>
      <c r="E28" s="109"/>
      <c r="F28" s="133">
        <v>0</v>
      </c>
      <c r="G28" s="134"/>
      <c r="H28" s="135"/>
      <c r="I28" s="133">
        <v>0</v>
      </c>
      <c r="J28" s="134"/>
      <c r="K28" s="135"/>
      <c r="L28" s="133">
        <v>0</v>
      </c>
      <c r="M28" s="136"/>
      <c r="N28" s="137"/>
      <c r="O28" s="138">
        <v>0</v>
      </c>
      <c r="P28" s="113"/>
      <c r="Q28" s="112"/>
      <c r="R28" s="133">
        <v>0</v>
      </c>
      <c r="S28" s="136"/>
      <c r="T28" s="137"/>
      <c r="U28" s="133">
        <v>0</v>
      </c>
      <c r="V28" s="136"/>
      <c r="W28" s="137"/>
      <c r="X28" s="133">
        <v>0</v>
      </c>
      <c r="Y28" s="139"/>
      <c r="Z28" s="135"/>
      <c r="AA28" s="133">
        <v>0</v>
      </c>
      <c r="AB28" s="130"/>
      <c r="AC28" s="1"/>
      <c r="AD28" s="116"/>
      <c r="AE28" s="117"/>
      <c r="AF28" s="109"/>
      <c r="AG28" s="3"/>
      <c r="AH28" s="105"/>
    </row>
    <row r="29" spans="1:34" ht="127.5" customHeight="1">
      <c r="A29" s="508">
        <v>1.3</v>
      </c>
      <c r="B29" s="530" t="s">
        <v>31</v>
      </c>
      <c r="C29" s="530"/>
      <c r="D29" s="538"/>
      <c r="E29" s="141"/>
      <c r="F29" s="539" t="s">
        <v>32</v>
      </c>
      <c r="G29" s="540"/>
      <c r="H29" s="540"/>
      <c r="I29" s="540"/>
      <c r="J29" s="540"/>
      <c r="K29" s="540"/>
      <c r="L29" s="540"/>
      <c r="M29" s="540"/>
      <c r="N29" s="540"/>
      <c r="O29" s="541"/>
      <c r="P29" s="145"/>
      <c r="Q29" s="145"/>
      <c r="R29" s="539" t="s">
        <v>32</v>
      </c>
      <c r="S29" s="540"/>
      <c r="T29" s="540"/>
      <c r="U29" s="540"/>
      <c r="V29" s="540"/>
      <c r="W29" s="540"/>
      <c r="X29" s="540"/>
      <c r="Y29" s="540"/>
      <c r="Z29" s="540"/>
      <c r="AA29" s="541"/>
      <c r="AB29" s="146"/>
      <c r="AC29" s="1"/>
      <c r="AD29" s="116" t="s">
        <v>33</v>
      </c>
      <c r="AE29" s="117"/>
      <c r="AF29" s="109"/>
      <c r="AG29" s="542"/>
      <c r="AH29" s="105"/>
    </row>
    <row r="30" spans="1:34" ht="15.75" customHeight="1">
      <c r="A30" s="118" t="s">
        <v>362</v>
      </c>
      <c r="B30" s="517" t="s">
        <v>34</v>
      </c>
      <c r="C30" s="517"/>
      <c r="D30" s="518"/>
      <c r="E30" s="109"/>
      <c r="F30" s="147">
        <v>0</v>
      </c>
      <c r="G30" s="148"/>
      <c r="H30" s="149"/>
      <c r="I30" s="147">
        <v>0</v>
      </c>
      <c r="J30" s="148"/>
      <c r="K30" s="149"/>
      <c r="L30" s="147">
        <v>0</v>
      </c>
      <c r="M30" s="148"/>
      <c r="N30" s="149"/>
      <c r="O30" s="147">
        <v>0</v>
      </c>
      <c r="P30" s="150"/>
      <c r="Q30" s="151"/>
      <c r="R30" s="147">
        <v>0</v>
      </c>
      <c r="S30" s="148"/>
      <c r="T30" s="149"/>
      <c r="U30" s="147">
        <v>0</v>
      </c>
      <c r="V30" s="148"/>
      <c r="W30" s="149"/>
      <c r="X30" s="147">
        <v>0</v>
      </c>
      <c r="Y30" s="96"/>
      <c r="Z30" s="152"/>
      <c r="AA30" s="153">
        <v>0</v>
      </c>
      <c r="AB30" s="130"/>
      <c r="AC30" s="1"/>
      <c r="AD30" s="116" t="s">
        <v>35</v>
      </c>
      <c r="AE30" s="117"/>
      <c r="AF30" s="109"/>
      <c r="AG30" s="542"/>
      <c r="AH30" s="105"/>
    </row>
    <row r="31" spans="1:34" ht="15.75" customHeight="1">
      <c r="A31" s="118" t="s">
        <v>363</v>
      </c>
      <c r="B31" s="517" t="s">
        <v>36</v>
      </c>
      <c r="C31" s="517"/>
      <c r="D31" s="518"/>
      <c r="E31" s="109"/>
      <c r="F31" s="154">
        <v>0</v>
      </c>
      <c r="G31" s="150"/>
      <c r="H31" s="151"/>
      <c r="I31" s="154">
        <v>0</v>
      </c>
      <c r="J31" s="150"/>
      <c r="K31" s="151"/>
      <c r="L31" s="154">
        <v>0</v>
      </c>
      <c r="M31" s="150"/>
      <c r="N31" s="151"/>
      <c r="O31" s="154">
        <v>0</v>
      </c>
      <c r="P31" s="150"/>
      <c r="Q31" s="151"/>
      <c r="R31" s="154">
        <v>0</v>
      </c>
      <c r="S31" s="150"/>
      <c r="T31" s="151"/>
      <c r="U31" s="154">
        <v>0</v>
      </c>
      <c r="V31" s="150"/>
      <c r="W31" s="151"/>
      <c r="X31" s="154">
        <v>0</v>
      </c>
      <c r="Y31" s="108"/>
      <c r="Z31" s="155"/>
      <c r="AA31" s="156">
        <v>0</v>
      </c>
      <c r="AB31" s="130"/>
      <c r="AC31" s="1"/>
      <c r="AD31" s="116" t="s">
        <v>35</v>
      </c>
      <c r="AE31" s="117"/>
      <c r="AF31" s="109"/>
      <c r="AG31" s="542"/>
      <c r="AH31" s="105"/>
    </row>
    <row r="32" spans="1:34" ht="15.75" customHeight="1">
      <c r="A32" s="509">
        <v>2</v>
      </c>
      <c r="B32" s="517" t="s">
        <v>37</v>
      </c>
      <c r="C32" s="517"/>
      <c r="D32" s="518"/>
      <c r="E32" s="109"/>
      <c r="F32" s="157"/>
      <c r="G32" s="150"/>
      <c r="H32" s="151"/>
      <c r="I32" s="157"/>
      <c r="J32" s="150"/>
      <c r="K32" s="151"/>
      <c r="L32" s="157"/>
      <c r="M32" s="150"/>
      <c r="N32" s="151"/>
      <c r="O32" s="157"/>
      <c r="P32" s="150"/>
      <c r="Q32" s="151"/>
      <c r="R32" s="157"/>
      <c r="S32" s="150"/>
      <c r="T32" s="151"/>
      <c r="U32" s="157"/>
      <c r="V32" s="150"/>
      <c r="W32" s="151"/>
      <c r="X32" s="157"/>
      <c r="Y32" s="108"/>
      <c r="Z32" s="155"/>
      <c r="AA32" s="1"/>
      <c r="AB32" s="105"/>
      <c r="AC32" s="1"/>
      <c r="AD32" s="116"/>
      <c r="AE32" s="117"/>
      <c r="AF32" s="109"/>
      <c r="AG32" s="3"/>
      <c r="AH32" s="105"/>
    </row>
    <row r="33" spans="1:34" ht="122.45" customHeight="1">
      <c r="A33" s="508">
        <v>2.1</v>
      </c>
      <c r="B33" s="530" t="s">
        <v>38</v>
      </c>
      <c r="C33" s="530"/>
      <c r="D33" s="538"/>
      <c r="E33" s="109"/>
      <c r="F33" s="158">
        <v>1312250</v>
      </c>
      <c r="G33" s="150"/>
      <c r="H33" s="151"/>
      <c r="I33" s="158">
        <v>1305435.75</v>
      </c>
      <c r="J33" s="150"/>
      <c r="K33" s="151"/>
      <c r="L33" s="158">
        <v>1307488.5</v>
      </c>
      <c r="M33" s="150"/>
      <c r="N33" s="151"/>
      <c r="O33" s="158">
        <v>1255797</v>
      </c>
      <c r="P33" s="150"/>
      <c r="Q33" s="151"/>
      <c r="R33" s="158">
        <v>53550</v>
      </c>
      <c r="S33" s="150"/>
      <c r="T33" s="151"/>
      <c r="U33" s="158">
        <v>53675</v>
      </c>
      <c r="V33" s="150"/>
      <c r="W33" s="151"/>
      <c r="X33" s="158">
        <v>54575</v>
      </c>
      <c r="Y33" s="108"/>
      <c r="Z33" s="155"/>
      <c r="AA33" s="158">
        <v>54448.75</v>
      </c>
      <c r="AB33" s="159"/>
      <c r="AC33" s="1"/>
      <c r="AD33" s="116" t="s">
        <v>39</v>
      </c>
      <c r="AE33" s="160"/>
      <c r="AF33" s="109"/>
      <c r="AG33" s="161"/>
      <c r="AH33" s="105"/>
    </row>
    <row r="34" spans="1:34" ht="15.75" customHeight="1">
      <c r="A34" s="507">
        <v>2.2000000000000002</v>
      </c>
      <c r="B34" s="517" t="s">
        <v>40</v>
      </c>
      <c r="C34" s="517"/>
      <c r="D34" s="518"/>
      <c r="E34" s="109"/>
      <c r="F34" s="158">
        <f>F33/25</f>
        <v>52490</v>
      </c>
      <c r="G34" s="150"/>
      <c r="H34" s="151"/>
      <c r="I34" s="158">
        <f>I33/25</f>
        <v>52217.43</v>
      </c>
      <c r="J34" s="150"/>
      <c r="K34" s="151"/>
      <c r="L34" s="158">
        <f>L33/25</f>
        <v>52299.54</v>
      </c>
      <c r="M34" s="150"/>
      <c r="N34" s="151"/>
      <c r="O34" s="158">
        <v>50232</v>
      </c>
      <c r="P34" s="150"/>
      <c r="Q34" s="151"/>
      <c r="R34" s="158">
        <v>2142</v>
      </c>
      <c r="S34" s="150"/>
      <c r="T34" s="151"/>
      <c r="U34" s="158">
        <v>2147</v>
      </c>
      <c r="V34" s="150"/>
      <c r="W34" s="151"/>
      <c r="X34" s="162">
        <v>2183</v>
      </c>
      <c r="Y34" s="108"/>
      <c r="Z34" s="155"/>
      <c r="AA34" s="158">
        <v>2177.9499999999998</v>
      </c>
      <c r="AB34" s="159"/>
      <c r="AC34" s="1"/>
      <c r="AD34" s="536" t="s">
        <v>41</v>
      </c>
      <c r="AE34" s="160"/>
      <c r="AF34" s="109"/>
      <c r="AG34" s="161"/>
      <c r="AH34" s="105"/>
    </row>
    <row r="35" spans="1:34" ht="69.2" customHeight="1">
      <c r="A35" s="140" t="s">
        <v>364</v>
      </c>
      <c r="B35" s="140" t="s">
        <v>42</v>
      </c>
      <c r="C35" s="140"/>
      <c r="D35" s="119"/>
      <c r="E35" s="109"/>
      <c r="F35" s="158">
        <f>F34/0.001/0.0192/1000000</f>
        <v>2733.854166666667</v>
      </c>
      <c r="G35" s="150"/>
      <c r="H35" s="151"/>
      <c r="I35" s="158">
        <f>I34/0.001/0.0192/1000000</f>
        <v>2719.6578125000001</v>
      </c>
      <c r="J35" s="150"/>
      <c r="K35" s="151"/>
      <c r="L35" s="158">
        <f>L34/0.001/0.0192/1000000</f>
        <v>2723.9343750000003</v>
      </c>
      <c r="M35" s="150"/>
      <c r="N35" s="151"/>
      <c r="O35" s="158">
        <v>2616.1999999999998</v>
      </c>
      <c r="P35" s="150"/>
      <c r="Q35" s="151"/>
      <c r="R35" s="158">
        <v>111.5625</v>
      </c>
      <c r="S35" s="150"/>
      <c r="T35" s="151"/>
      <c r="U35" s="158">
        <v>111.822916666667</v>
      </c>
      <c r="V35" s="150"/>
      <c r="W35" s="151"/>
      <c r="X35" s="154">
        <v>114</v>
      </c>
      <c r="Y35" s="108"/>
      <c r="Z35" s="155"/>
      <c r="AA35" s="158">
        <v>113.43</v>
      </c>
      <c r="AB35" s="159"/>
      <c r="AC35" s="1"/>
      <c r="AD35" s="537"/>
      <c r="AE35" s="160"/>
      <c r="AF35" s="109"/>
      <c r="AG35" s="161"/>
      <c r="AH35" s="105"/>
    </row>
    <row r="36" spans="1:34" ht="56.1" customHeight="1">
      <c r="A36" s="508">
        <v>2.2999999999999998</v>
      </c>
      <c r="B36" s="530" t="s">
        <v>43</v>
      </c>
      <c r="C36" s="530"/>
      <c r="D36" s="108"/>
      <c r="E36" s="109"/>
      <c r="F36" s="158">
        <v>729062056</v>
      </c>
      <c r="G36" s="163"/>
      <c r="H36" s="151"/>
      <c r="I36" s="158">
        <v>749299139</v>
      </c>
      <c r="J36" s="150"/>
      <c r="K36" s="151"/>
      <c r="L36" s="158">
        <v>737824225</v>
      </c>
      <c r="M36" s="150"/>
      <c r="N36" s="151"/>
      <c r="O36" s="158">
        <v>731297443.70000005</v>
      </c>
      <c r="P36" s="150"/>
      <c r="Q36" s="151"/>
      <c r="R36" s="158">
        <v>85714189</v>
      </c>
      <c r="S36" s="150"/>
      <c r="T36" s="151"/>
      <c r="U36" s="158">
        <v>81813615</v>
      </c>
      <c r="V36" s="150"/>
      <c r="W36" s="151"/>
      <c r="X36" s="158">
        <v>97302360</v>
      </c>
      <c r="Y36" s="108"/>
      <c r="Z36" s="155"/>
      <c r="AA36" s="158">
        <v>93260922</v>
      </c>
      <c r="AB36" s="159"/>
      <c r="AC36" s="1"/>
      <c r="AD36" s="116" t="s">
        <v>44</v>
      </c>
      <c r="AE36" s="108"/>
      <c r="AF36" s="109"/>
      <c r="AG36" s="542"/>
      <c r="AH36" s="105"/>
    </row>
    <row r="37" spans="1:34" ht="56.1" customHeight="1">
      <c r="A37" s="140" t="s">
        <v>365</v>
      </c>
      <c r="B37" s="530" t="s">
        <v>45</v>
      </c>
      <c r="C37" s="530"/>
      <c r="D37" s="108"/>
      <c r="E37" s="109"/>
      <c r="F37" s="158">
        <f>F36*0.935/1000</f>
        <v>681673.02236000006</v>
      </c>
      <c r="G37" s="163"/>
      <c r="H37" s="151"/>
      <c r="I37" s="158">
        <f>I36*0.934/1000</f>
        <v>699845.39582600014</v>
      </c>
      <c r="J37" s="150"/>
      <c r="K37" s="151"/>
      <c r="L37" s="158">
        <f>L36*0.9832/1000</f>
        <v>725428.77801999997</v>
      </c>
      <c r="M37" s="150"/>
      <c r="N37" s="151"/>
      <c r="O37" s="158">
        <f>SUM(O36*0.9352/1000)</f>
        <v>683909.36934823997</v>
      </c>
      <c r="P37" s="150"/>
      <c r="Q37" s="151"/>
      <c r="R37" s="158">
        <v>81428.479550000004</v>
      </c>
      <c r="S37" s="150"/>
      <c r="T37" s="151"/>
      <c r="U37" s="158">
        <v>77722.934250000006</v>
      </c>
      <c r="V37" s="150"/>
      <c r="W37" s="151"/>
      <c r="X37" s="158">
        <v>92437</v>
      </c>
      <c r="Y37" s="108"/>
      <c r="Z37" s="155"/>
      <c r="AA37" s="158">
        <f>SUM(AA36*0.9832/1000)</f>
        <v>91694.138510399993</v>
      </c>
      <c r="AB37" s="159"/>
      <c r="AC37" s="1"/>
      <c r="AD37" s="116"/>
      <c r="AE37" s="108"/>
      <c r="AF37" s="109"/>
      <c r="AG37" s="542"/>
      <c r="AH37" s="105"/>
    </row>
    <row r="38" spans="1:34" ht="86.85" customHeight="1">
      <c r="A38" s="510">
        <v>2.4</v>
      </c>
      <c r="B38" s="543" t="s">
        <v>46</v>
      </c>
      <c r="C38" s="543"/>
      <c r="D38" s="164"/>
      <c r="E38" s="165"/>
      <c r="F38" s="166">
        <f>F35/F37</f>
        <v>4.0105066167968198E-3</v>
      </c>
      <c r="G38" s="167"/>
      <c r="H38" s="168"/>
      <c r="I38" s="166">
        <f>I35/I37</f>
        <v>3.8860837389522217E-3</v>
      </c>
      <c r="J38" s="167"/>
      <c r="K38" s="168"/>
      <c r="L38" s="166">
        <f>L35/L37</f>
        <v>3.7549301289573349E-3</v>
      </c>
      <c r="M38" s="167"/>
      <c r="N38" s="168"/>
      <c r="O38" s="169">
        <v>3.8E-3</v>
      </c>
      <c r="P38" s="167"/>
      <c r="Q38" s="168"/>
      <c r="R38" s="166">
        <v>1.37006733536633E-3</v>
      </c>
      <c r="S38" s="167"/>
      <c r="T38" s="168"/>
      <c r="U38" s="166">
        <v>1.4387377129507499E-3</v>
      </c>
      <c r="V38" s="167"/>
      <c r="W38" s="168"/>
      <c r="X38" s="166">
        <v>1.23E-3</v>
      </c>
      <c r="Y38" s="164"/>
      <c r="Z38" s="170"/>
      <c r="AA38" s="171">
        <f>SUM(AA35/AA37)</f>
        <v>1.23704744755451E-3</v>
      </c>
      <c r="AB38" s="172"/>
      <c r="AC38" s="21"/>
      <c r="AD38" s="173" t="s">
        <v>47</v>
      </c>
      <c r="AE38" s="164"/>
      <c r="AF38" s="165"/>
      <c r="AG38" s="174"/>
      <c r="AH38" s="253"/>
    </row>
    <row r="39" spans="1:34" ht="15.75" customHeight="1">
      <c r="A39" s="84"/>
      <c r="B39" s="84"/>
      <c r="C39" s="84"/>
      <c r="D39" s="84"/>
      <c r="E39" s="84"/>
      <c r="F39" s="86"/>
      <c r="G39" s="86"/>
      <c r="H39" s="86"/>
      <c r="I39" s="86"/>
      <c r="J39" s="86"/>
      <c r="K39" s="86"/>
      <c r="L39" s="86"/>
      <c r="M39" s="86"/>
      <c r="N39" s="86"/>
      <c r="O39" s="86"/>
      <c r="P39" s="86"/>
      <c r="Q39" s="86"/>
      <c r="R39" s="86"/>
      <c r="S39" s="86"/>
      <c r="T39" s="86"/>
      <c r="U39" s="86"/>
      <c r="V39" s="86"/>
      <c r="W39" s="86"/>
      <c r="X39" s="86"/>
      <c r="Y39" s="84"/>
      <c r="Z39" s="87"/>
      <c r="AA39" s="87"/>
      <c r="AB39" s="88"/>
      <c r="AC39" s="87"/>
      <c r="AD39" s="175"/>
      <c r="AE39" s="176"/>
      <c r="AF39" s="177"/>
      <c r="AG39" s="84"/>
      <c r="AH39" s="88"/>
    </row>
    <row r="40" spans="1:34" ht="20.100000000000001" customHeight="1">
      <c r="A40" s="511"/>
      <c r="B40" s="178" t="s">
        <v>48</v>
      </c>
      <c r="C40" s="179"/>
      <c r="D40" s="180"/>
      <c r="E40" s="181"/>
      <c r="F40" s="182"/>
      <c r="G40" s="183"/>
      <c r="H40" s="184"/>
      <c r="I40" s="182"/>
      <c r="J40" s="183"/>
      <c r="K40" s="184"/>
      <c r="L40" s="182"/>
      <c r="M40" s="183"/>
      <c r="N40" s="184"/>
      <c r="O40" s="182"/>
      <c r="P40" s="183"/>
      <c r="Q40" s="184"/>
      <c r="R40" s="182"/>
      <c r="S40" s="182"/>
      <c r="T40" s="182"/>
      <c r="U40" s="182"/>
      <c r="V40" s="183"/>
      <c r="W40" s="184"/>
      <c r="X40" s="182"/>
      <c r="Y40" s="180"/>
      <c r="Z40" s="181"/>
      <c r="AA40" s="179"/>
      <c r="AB40" s="185"/>
      <c r="AC40" s="179"/>
      <c r="AD40" s="186"/>
      <c r="AE40" s="187"/>
      <c r="AF40" s="188"/>
      <c r="AG40" s="179"/>
      <c r="AH40" s="94"/>
    </row>
    <row r="41" spans="1:34" ht="43.35" customHeight="1">
      <c r="A41" s="118"/>
      <c r="B41" s="517"/>
      <c r="C41" s="517"/>
      <c r="D41" s="518"/>
      <c r="E41" s="109"/>
      <c r="F41" s="110"/>
      <c r="G41" s="111"/>
      <c r="H41" s="112"/>
      <c r="I41" s="110"/>
      <c r="J41" s="111"/>
      <c r="K41" s="112"/>
      <c r="L41" s="110"/>
      <c r="M41" s="111"/>
      <c r="N41" s="112"/>
      <c r="O41" s="110"/>
      <c r="P41" s="189"/>
      <c r="Q41" s="190"/>
      <c r="R41" s="2"/>
      <c r="S41" s="189"/>
      <c r="T41" s="190"/>
      <c r="U41" s="2"/>
      <c r="V41" s="189"/>
      <c r="W41" s="190"/>
      <c r="X41" s="2"/>
      <c r="Y41" s="108"/>
      <c r="Z41" s="109"/>
      <c r="AA41" s="3"/>
      <c r="AB41" s="191"/>
      <c r="AC41" s="3"/>
      <c r="AD41" s="192" t="s">
        <v>49</v>
      </c>
      <c r="AE41" s="160"/>
      <c r="AF41" s="109"/>
      <c r="AG41" s="161"/>
      <c r="AH41" s="105"/>
    </row>
    <row r="42" spans="1:34" ht="20.100000000000001" customHeight="1">
      <c r="A42" s="118"/>
      <c r="B42" s="118"/>
      <c r="C42" s="118"/>
      <c r="D42" s="119"/>
      <c r="E42" s="109"/>
      <c r="F42" s="110"/>
      <c r="G42" s="111"/>
      <c r="H42" s="112"/>
      <c r="I42" s="110"/>
      <c r="J42" s="111"/>
      <c r="K42" s="112"/>
      <c r="L42" s="110"/>
      <c r="M42" s="111"/>
      <c r="N42" s="112"/>
      <c r="O42" s="110"/>
      <c r="P42" s="189"/>
      <c r="Q42" s="190"/>
      <c r="R42" s="2"/>
      <c r="S42" s="189"/>
      <c r="T42" s="190"/>
      <c r="U42" s="2"/>
      <c r="V42" s="189"/>
      <c r="W42" s="190"/>
      <c r="X42" s="2"/>
      <c r="Y42" s="108"/>
      <c r="Z42" s="109"/>
      <c r="AA42" s="3"/>
      <c r="AB42" s="191"/>
      <c r="AC42" s="3"/>
      <c r="AD42" s="192"/>
      <c r="AE42" s="160"/>
      <c r="AF42" s="109"/>
      <c r="AG42" s="161"/>
      <c r="AH42" s="105"/>
    </row>
    <row r="43" spans="1:34" ht="15.75" customHeight="1">
      <c r="A43" s="506">
        <v>1</v>
      </c>
      <c r="B43" s="519" t="s">
        <v>50</v>
      </c>
      <c r="C43" s="519"/>
      <c r="D43" s="520"/>
      <c r="E43" s="109"/>
      <c r="F43" s="110"/>
      <c r="G43" s="111"/>
      <c r="H43" s="112"/>
      <c r="I43" s="110"/>
      <c r="J43" s="111"/>
      <c r="K43" s="112"/>
      <c r="L43" s="110"/>
      <c r="M43" s="111"/>
      <c r="N43" s="112"/>
      <c r="O43" s="110"/>
      <c r="P43" s="189"/>
      <c r="Q43" s="190"/>
      <c r="R43" s="193"/>
      <c r="S43" s="194"/>
      <c r="T43" s="195"/>
      <c r="U43" s="193"/>
      <c r="V43" s="194"/>
      <c r="W43" s="195"/>
      <c r="X43" s="193"/>
      <c r="Y43" s="164"/>
      <c r="Z43" s="165"/>
      <c r="AA43" s="174"/>
      <c r="AB43" s="191"/>
      <c r="AC43" s="3"/>
      <c r="AD43" s="196" t="s">
        <v>51</v>
      </c>
      <c r="AE43" s="160"/>
      <c r="AF43" s="109"/>
      <c r="AG43" s="161"/>
      <c r="AH43" s="105"/>
    </row>
    <row r="44" spans="1:34" ht="15.75" customHeight="1">
      <c r="A44" s="118" t="s">
        <v>366</v>
      </c>
      <c r="B44" s="517" t="s">
        <v>52</v>
      </c>
      <c r="C44" s="517"/>
      <c r="D44" s="518"/>
      <c r="E44" s="109"/>
      <c r="F44" s="197">
        <v>0.06</v>
      </c>
      <c r="G44" s="198"/>
      <c r="H44" s="112"/>
      <c r="I44" s="199">
        <v>5.0000000000000001E-3</v>
      </c>
      <c r="J44" s="111"/>
      <c r="K44" s="112"/>
      <c r="L44" s="200">
        <v>0.26</v>
      </c>
      <c r="M44" s="111"/>
      <c r="N44" s="112"/>
      <c r="O44" s="201">
        <v>0.03</v>
      </c>
      <c r="P44" s="189"/>
      <c r="Q44" s="145"/>
      <c r="R44" s="521" t="s">
        <v>53</v>
      </c>
      <c r="S44" s="522"/>
      <c r="T44" s="522"/>
      <c r="U44" s="522"/>
      <c r="V44" s="522"/>
      <c r="W44" s="522"/>
      <c r="X44" s="522"/>
      <c r="Y44" s="522"/>
      <c r="Z44" s="522"/>
      <c r="AA44" s="523"/>
      <c r="AB44" s="146"/>
      <c r="AC44" s="3"/>
      <c r="AD44" s="116" t="s">
        <v>54</v>
      </c>
      <c r="AE44" s="160"/>
      <c r="AF44" s="109"/>
      <c r="AG44" s="161"/>
      <c r="AH44" s="105"/>
    </row>
    <row r="45" spans="1:34" ht="15.75" customHeight="1">
      <c r="A45" s="118" t="s">
        <v>367</v>
      </c>
      <c r="B45" s="517" t="s">
        <v>55</v>
      </c>
      <c r="C45" s="517"/>
      <c r="D45" s="518"/>
      <c r="E45" s="109"/>
      <c r="F45" s="204">
        <v>143</v>
      </c>
      <c r="G45" s="111"/>
      <c r="H45" s="112"/>
      <c r="I45" s="204">
        <v>203.48</v>
      </c>
      <c r="J45" s="111"/>
      <c r="K45" s="112"/>
      <c r="L45" s="205">
        <v>286.57</v>
      </c>
      <c r="M45" s="111"/>
      <c r="N45" s="112"/>
      <c r="O45" s="206">
        <v>209</v>
      </c>
      <c r="P45" s="189"/>
      <c r="Q45" s="145"/>
      <c r="R45" s="524"/>
      <c r="S45" s="525"/>
      <c r="T45" s="525"/>
      <c r="U45" s="525"/>
      <c r="V45" s="525"/>
      <c r="W45" s="525"/>
      <c r="X45" s="525"/>
      <c r="Y45" s="525"/>
      <c r="Z45" s="525"/>
      <c r="AA45" s="526"/>
      <c r="AB45" s="146"/>
      <c r="AC45" s="3"/>
      <c r="AD45" s="116" t="s">
        <v>56</v>
      </c>
      <c r="AE45" s="160"/>
      <c r="AF45" s="109"/>
      <c r="AG45" s="161"/>
      <c r="AH45" s="105"/>
    </row>
    <row r="46" spans="1:34" ht="15.75" customHeight="1">
      <c r="A46" s="118" t="s">
        <v>368</v>
      </c>
      <c r="B46" s="517" t="s">
        <v>57</v>
      </c>
      <c r="C46" s="517"/>
      <c r="D46" s="518"/>
      <c r="E46" s="109"/>
      <c r="F46" s="110" t="s">
        <v>58</v>
      </c>
      <c r="G46" s="111"/>
      <c r="H46" s="112"/>
      <c r="I46" s="110" t="s">
        <v>58</v>
      </c>
      <c r="J46" s="111"/>
      <c r="K46" s="112"/>
      <c r="L46" s="110" t="s">
        <v>58</v>
      </c>
      <c r="M46" s="111"/>
      <c r="N46" s="112"/>
      <c r="O46" s="110" t="s">
        <v>58</v>
      </c>
      <c r="P46" s="189"/>
      <c r="Q46" s="145"/>
      <c r="R46" s="524"/>
      <c r="S46" s="525"/>
      <c r="T46" s="525"/>
      <c r="U46" s="525"/>
      <c r="V46" s="525"/>
      <c r="W46" s="525"/>
      <c r="X46" s="525"/>
      <c r="Y46" s="525"/>
      <c r="Z46" s="525"/>
      <c r="AA46" s="526"/>
      <c r="AB46" s="146"/>
      <c r="AC46" s="3"/>
      <c r="AD46" s="116" t="s">
        <v>59</v>
      </c>
      <c r="AE46" s="160"/>
      <c r="AF46" s="109"/>
      <c r="AG46" s="542" t="s">
        <v>60</v>
      </c>
      <c r="AH46" s="105"/>
    </row>
    <row r="47" spans="1:34" ht="15.75" customHeight="1">
      <c r="A47" s="118" t="s">
        <v>369</v>
      </c>
      <c r="B47" s="118" t="s">
        <v>61</v>
      </c>
      <c r="C47" s="118"/>
      <c r="D47" s="119"/>
      <c r="E47" s="109"/>
      <c r="F47" s="110" t="s">
        <v>58</v>
      </c>
      <c r="G47" s="111"/>
      <c r="H47" s="112"/>
      <c r="I47" s="110" t="s">
        <v>58</v>
      </c>
      <c r="J47" s="111"/>
      <c r="K47" s="112"/>
      <c r="L47" s="110" t="s">
        <v>58</v>
      </c>
      <c r="M47" s="111"/>
      <c r="N47" s="112"/>
      <c r="O47" s="110" t="s">
        <v>58</v>
      </c>
      <c r="P47" s="189"/>
      <c r="Q47" s="145"/>
      <c r="R47" s="524"/>
      <c r="S47" s="525"/>
      <c r="T47" s="525"/>
      <c r="U47" s="525"/>
      <c r="V47" s="525"/>
      <c r="W47" s="525"/>
      <c r="X47" s="525"/>
      <c r="Y47" s="525"/>
      <c r="Z47" s="525"/>
      <c r="AA47" s="526"/>
      <c r="AB47" s="146"/>
      <c r="AC47" s="3"/>
      <c r="AD47" s="116" t="s">
        <v>62</v>
      </c>
      <c r="AE47" s="160"/>
      <c r="AF47" s="109"/>
      <c r="AG47" s="542"/>
      <c r="AH47" s="105"/>
    </row>
    <row r="48" spans="1:34" ht="15.75" customHeight="1">
      <c r="A48" s="118" t="s">
        <v>370</v>
      </c>
      <c r="B48" s="517" t="s">
        <v>63</v>
      </c>
      <c r="C48" s="517"/>
      <c r="D48" s="119"/>
      <c r="E48" s="109"/>
      <c r="F48" s="204">
        <v>0</v>
      </c>
      <c r="G48" s="111"/>
      <c r="H48" s="112"/>
      <c r="I48" s="204">
        <v>0</v>
      </c>
      <c r="J48" s="111"/>
      <c r="K48" s="112"/>
      <c r="L48" s="205">
        <v>0</v>
      </c>
      <c r="M48" s="111"/>
      <c r="N48" s="112"/>
      <c r="O48" s="206">
        <v>0</v>
      </c>
      <c r="P48" s="189"/>
      <c r="Q48" s="145"/>
      <c r="R48" s="524"/>
      <c r="S48" s="525"/>
      <c r="T48" s="525"/>
      <c r="U48" s="525"/>
      <c r="V48" s="525"/>
      <c r="W48" s="525"/>
      <c r="X48" s="525"/>
      <c r="Y48" s="525"/>
      <c r="Z48" s="525"/>
      <c r="AA48" s="526"/>
      <c r="AB48" s="146"/>
      <c r="AC48" s="3"/>
      <c r="AD48" s="116" t="s">
        <v>64</v>
      </c>
      <c r="AE48" s="160"/>
      <c r="AF48" s="109"/>
      <c r="AG48" s="161"/>
      <c r="AH48" s="105"/>
    </row>
    <row r="49" spans="1:34" ht="15.75" customHeight="1">
      <c r="A49" s="118" t="s">
        <v>371</v>
      </c>
      <c r="B49" s="517" t="s">
        <v>65</v>
      </c>
      <c r="C49" s="517"/>
      <c r="D49" s="518"/>
      <c r="E49" s="109"/>
      <c r="F49" s="204">
        <v>243</v>
      </c>
      <c r="G49" s="111"/>
      <c r="H49" s="112"/>
      <c r="I49" s="204">
        <v>52.4</v>
      </c>
      <c r="J49" s="111"/>
      <c r="K49" s="112"/>
      <c r="L49" s="205">
        <v>288.82</v>
      </c>
      <c r="M49" s="111"/>
      <c r="N49" s="112"/>
      <c r="O49" s="121">
        <v>343.6</v>
      </c>
      <c r="P49" s="189"/>
      <c r="Q49" s="145"/>
      <c r="R49" s="524"/>
      <c r="S49" s="525"/>
      <c r="T49" s="525"/>
      <c r="U49" s="525"/>
      <c r="V49" s="525"/>
      <c r="W49" s="525"/>
      <c r="X49" s="525"/>
      <c r="Y49" s="525"/>
      <c r="Z49" s="525"/>
      <c r="AA49" s="526"/>
      <c r="AB49" s="146"/>
      <c r="AC49" s="3"/>
      <c r="AD49" s="116" t="s">
        <v>66</v>
      </c>
      <c r="AE49" s="160"/>
      <c r="AF49" s="109"/>
      <c r="AG49" s="161"/>
      <c r="AH49" s="105"/>
    </row>
    <row r="50" spans="1:34" ht="15.75" customHeight="1">
      <c r="A50" s="118" t="s">
        <v>372</v>
      </c>
      <c r="B50" s="517" t="s">
        <v>67</v>
      </c>
      <c r="C50" s="517"/>
      <c r="D50" s="518"/>
      <c r="E50" s="109"/>
      <c r="F50" s="204">
        <v>112</v>
      </c>
      <c r="G50" s="111"/>
      <c r="H50" s="112"/>
      <c r="I50" s="204">
        <v>35.46</v>
      </c>
      <c r="J50" s="111"/>
      <c r="K50" s="112"/>
      <c r="L50" s="205">
        <v>21.24</v>
      </c>
      <c r="M50" s="111"/>
      <c r="N50" s="112"/>
      <c r="O50" s="121">
        <v>10.6</v>
      </c>
      <c r="P50" s="189"/>
      <c r="Q50" s="145"/>
      <c r="R50" s="524"/>
      <c r="S50" s="525"/>
      <c r="T50" s="525"/>
      <c r="U50" s="525"/>
      <c r="V50" s="525"/>
      <c r="W50" s="525"/>
      <c r="X50" s="525"/>
      <c r="Y50" s="525"/>
      <c r="Z50" s="525"/>
      <c r="AA50" s="526"/>
      <c r="AB50" s="146"/>
      <c r="AC50" s="3"/>
      <c r="AD50" s="116" t="s">
        <v>68</v>
      </c>
      <c r="AE50" s="160"/>
      <c r="AF50" s="109"/>
      <c r="AG50" s="161"/>
      <c r="AH50" s="105"/>
    </row>
    <row r="51" spans="1:34" ht="15.75" customHeight="1">
      <c r="A51" s="118" t="s">
        <v>373</v>
      </c>
      <c r="B51" s="517" t="s">
        <v>69</v>
      </c>
      <c r="C51" s="517"/>
      <c r="D51" s="518"/>
      <c r="E51" s="120"/>
      <c r="F51" s="204">
        <v>0</v>
      </c>
      <c r="G51" s="111"/>
      <c r="H51" s="112"/>
      <c r="I51" s="204">
        <v>0</v>
      </c>
      <c r="J51" s="111"/>
      <c r="K51" s="112"/>
      <c r="L51" s="205">
        <v>0</v>
      </c>
      <c r="M51" s="111"/>
      <c r="N51" s="112"/>
      <c r="O51" s="204">
        <v>0</v>
      </c>
      <c r="P51" s="189"/>
      <c r="Q51" s="145"/>
      <c r="R51" s="524"/>
      <c r="S51" s="525"/>
      <c r="T51" s="525"/>
      <c r="U51" s="525"/>
      <c r="V51" s="525"/>
      <c r="W51" s="525"/>
      <c r="X51" s="525"/>
      <c r="Y51" s="525"/>
      <c r="Z51" s="525"/>
      <c r="AA51" s="526"/>
      <c r="AB51" s="146"/>
      <c r="AC51" s="207"/>
      <c r="AD51" s="116" t="s">
        <v>68</v>
      </c>
      <c r="AE51" s="208"/>
      <c r="AF51" s="120"/>
      <c r="AG51" s="209"/>
      <c r="AH51" s="105"/>
    </row>
    <row r="52" spans="1:34" ht="15.75" customHeight="1">
      <c r="A52" s="507">
        <v>1.2</v>
      </c>
      <c r="B52" s="517" t="s">
        <v>70</v>
      </c>
      <c r="C52" s="517"/>
      <c r="D52" s="518"/>
      <c r="E52" s="120"/>
      <c r="F52" s="204">
        <v>498.06</v>
      </c>
      <c r="G52" s="111"/>
      <c r="H52" s="112"/>
      <c r="I52" s="204">
        <v>291.34500000000003</v>
      </c>
      <c r="J52" s="111"/>
      <c r="K52" s="112"/>
      <c r="L52" s="205">
        <f>SUM(L44:L51)</f>
        <v>596.89</v>
      </c>
      <c r="M52" s="111"/>
      <c r="N52" s="112"/>
      <c r="O52" s="121">
        <f>SUM(O44:O51)</f>
        <v>563.23</v>
      </c>
      <c r="P52" s="189"/>
      <c r="Q52" s="145"/>
      <c r="R52" s="524"/>
      <c r="S52" s="525"/>
      <c r="T52" s="525"/>
      <c r="U52" s="525"/>
      <c r="V52" s="525"/>
      <c r="W52" s="525"/>
      <c r="X52" s="525"/>
      <c r="Y52" s="525"/>
      <c r="Z52" s="525"/>
      <c r="AA52" s="526"/>
      <c r="AB52" s="146"/>
      <c r="AC52" s="207"/>
      <c r="AD52" s="116"/>
      <c r="AE52" s="208"/>
      <c r="AF52" s="120"/>
      <c r="AG52" s="209"/>
      <c r="AH52" s="105"/>
    </row>
    <row r="53" spans="1:34" ht="15.75" customHeight="1">
      <c r="A53" s="507">
        <v>1.3</v>
      </c>
      <c r="B53" s="517" t="s">
        <v>71</v>
      </c>
      <c r="C53" s="517"/>
      <c r="D53" s="518"/>
      <c r="E53" s="109"/>
      <c r="F53" s="204">
        <v>12451.5</v>
      </c>
      <c r="G53" s="111"/>
      <c r="H53" s="112"/>
      <c r="I53" s="204">
        <v>7283.625</v>
      </c>
      <c r="J53" s="111"/>
      <c r="K53" s="112"/>
      <c r="L53" s="205">
        <f>L52*25</f>
        <v>14922.25</v>
      </c>
      <c r="M53" s="111"/>
      <c r="N53" s="112"/>
      <c r="O53" s="121">
        <f>SUM(O52*25)</f>
        <v>14080.75</v>
      </c>
      <c r="P53" s="189"/>
      <c r="Q53" s="145"/>
      <c r="R53" s="524"/>
      <c r="S53" s="525"/>
      <c r="T53" s="525"/>
      <c r="U53" s="525"/>
      <c r="V53" s="525"/>
      <c r="W53" s="525"/>
      <c r="X53" s="525"/>
      <c r="Y53" s="525"/>
      <c r="Z53" s="525"/>
      <c r="AA53" s="526"/>
      <c r="AB53" s="146"/>
      <c r="AC53" s="3"/>
      <c r="AD53" s="116"/>
      <c r="AE53" s="160"/>
      <c r="AF53" s="109"/>
      <c r="AG53" s="161"/>
      <c r="AH53" s="105"/>
    </row>
    <row r="54" spans="1:34" ht="15.75" customHeight="1">
      <c r="A54" s="507">
        <v>1.4</v>
      </c>
      <c r="B54" s="517" t="s">
        <v>72</v>
      </c>
      <c r="C54" s="517"/>
      <c r="D54" s="518"/>
      <c r="E54" s="109"/>
      <c r="F54" s="204">
        <v>25940.625</v>
      </c>
      <c r="G54" s="111"/>
      <c r="H54" s="112"/>
      <c r="I54" s="204">
        <v>15174.21875</v>
      </c>
      <c r="J54" s="111"/>
      <c r="K54" s="112"/>
      <c r="L54" s="205">
        <f>L52/0.001/0.0192/1000</f>
        <v>31088.020833333336</v>
      </c>
      <c r="M54" s="111"/>
      <c r="N54" s="112"/>
      <c r="O54" s="121">
        <f>O52/0.001/0.0192/1000</f>
        <v>29334.895833333336</v>
      </c>
      <c r="P54" s="189"/>
      <c r="Q54" s="145"/>
      <c r="R54" s="527"/>
      <c r="S54" s="528"/>
      <c r="T54" s="528"/>
      <c r="U54" s="528"/>
      <c r="V54" s="528"/>
      <c r="W54" s="528"/>
      <c r="X54" s="528"/>
      <c r="Y54" s="528"/>
      <c r="Z54" s="528"/>
      <c r="AA54" s="529"/>
      <c r="AB54" s="146"/>
      <c r="AC54" s="3"/>
      <c r="AD54" s="116" t="s">
        <v>73</v>
      </c>
      <c r="AE54" s="160"/>
      <c r="AF54" s="109"/>
      <c r="AG54" s="161"/>
      <c r="AH54" s="105"/>
    </row>
    <row r="55" spans="1:34" ht="9.1999999999999993" customHeight="1">
      <c r="A55" s="118"/>
      <c r="B55" s="1"/>
      <c r="C55" s="1"/>
      <c r="D55" s="210"/>
      <c r="E55" s="109"/>
      <c r="F55" s="110"/>
      <c r="G55" s="111"/>
      <c r="H55" s="112"/>
      <c r="I55" s="110"/>
      <c r="J55" s="111"/>
      <c r="K55" s="112"/>
      <c r="L55" s="110"/>
      <c r="M55" s="111"/>
      <c r="N55" s="112"/>
      <c r="O55" s="110"/>
      <c r="P55" s="189"/>
      <c r="Q55" s="190"/>
      <c r="R55" s="86"/>
      <c r="S55" s="203"/>
      <c r="T55" s="202"/>
      <c r="U55" s="86"/>
      <c r="V55" s="203"/>
      <c r="W55" s="202"/>
      <c r="X55" s="86"/>
      <c r="Y55" s="96"/>
      <c r="Z55" s="97"/>
      <c r="AA55" s="84"/>
      <c r="AB55" s="191"/>
      <c r="AC55" s="3"/>
      <c r="AD55" s="116"/>
      <c r="AE55" s="160"/>
      <c r="AF55" s="109"/>
      <c r="AG55" s="161"/>
      <c r="AH55" s="105"/>
    </row>
    <row r="56" spans="1:34" ht="15.75" customHeight="1">
      <c r="A56" s="506">
        <v>2</v>
      </c>
      <c r="B56" s="519" t="s">
        <v>74</v>
      </c>
      <c r="C56" s="519"/>
      <c r="D56" s="520"/>
      <c r="E56" s="109"/>
      <c r="F56" s="110"/>
      <c r="G56" s="111"/>
      <c r="H56" s="112"/>
      <c r="I56" s="110"/>
      <c r="J56" s="111"/>
      <c r="K56" s="112"/>
      <c r="L56" s="110"/>
      <c r="M56" s="111"/>
      <c r="N56" s="112"/>
      <c r="O56" s="110"/>
      <c r="P56" s="189"/>
      <c r="Q56" s="190"/>
      <c r="R56" s="193"/>
      <c r="S56" s="194"/>
      <c r="T56" s="195"/>
      <c r="U56" s="193"/>
      <c r="V56" s="194"/>
      <c r="W56" s="195"/>
      <c r="X56" s="193"/>
      <c r="Y56" s="164"/>
      <c r="Z56" s="165"/>
      <c r="AA56" s="174"/>
      <c r="AB56" s="191"/>
      <c r="AC56" s="3"/>
      <c r="AD56" s="196" t="s">
        <v>75</v>
      </c>
      <c r="AE56" s="160"/>
      <c r="AF56" s="109"/>
      <c r="AG56" s="161"/>
      <c r="AH56" s="105"/>
    </row>
    <row r="57" spans="1:34" ht="15.75" customHeight="1">
      <c r="A57" s="118" t="s">
        <v>374</v>
      </c>
      <c r="B57" s="517" t="s">
        <v>52</v>
      </c>
      <c r="C57" s="517"/>
      <c r="D57" s="518"/>
      <c r="E57" s="109"/>
      <c r="F57" s="204">
        <v>75</v>
      </c>
      <c r="G57" s="111"/>
      <c r="H57" s="112"/>
      <c r="I57" s="204">
        <v>55.6</v>
      </c>
      <c r="J57" s="111"/>
      <c r="K57" s="112"/>
      <c r="L57" s="205">
        <v>39.950000000000003</v>
      </c>
      <c r="M57" s="111"/>
      <c r="N57" s="112"/>
      <c r="O57" s="121">
        <v>18.2</v>
      </c>
      <c r="P57" s="189"/>
      <c r="Q57" s="145"/>
      <c r="R57" s="521" t="s">
        <v>53</v>
      </c>
      <c r="S57" s="522"/>
      <c r="T57" s="522"/>
      <c r="U57" s="522"/>
      <c r="V57" s="522"/>
      <c r="W57" s="522"/>
      <c r="X57" s="522"/>
      <c r="Y57" s="522"/>
      <c r="Z57" s="522"/>
      <c r="AA57" s="523"/>
      <c r="AB57" s="146"/>
      <c r="AC57" s="3"/>
      <c r="AD57" s="116" t="s">
        <v>54</v>
      </c>
      <c r="AE57" s="160"/>
      <c r="AF57" s="109"/>
      <c r="AG57" s="161"/>
      <c r="AH57" s="105"/>
    </row>
    <row r="58" spans="1:34" ht="15.75" customHeight="1">
      <c r="A58" s="118" t="s">
        <v>375</v>
      </c>
      <c r="B58" s="118" t="s">
        <v>61</v>
      </c>
      <c r="C58" s="118"/>
      <c r="D58" s="119"/>
      <c r="E58" s="109"/>
      <c r="F58" s="204">
        <v>4</v>
      </c>
      <c r="G58" s="111"/>
      <c r="H58" s="112"/>
      <c r="I58" s="204">
        <v>4.1900000000000004</v>
      </c>
      <c r="J58" s="111"/>
      <c r="K58" s="112"/>
      <c r="L58" s="205">
        <v>5.2</v>
      </c>
      <c r="M58" s="111"/>
      <c r="N58" s="112"/>
      <c r="O58" s="211">
        <v>0.01</v>
      </c>
      <c r="P58" s="189"/>
      <c r="Q58" s="145"/>
      <c r="R58" s="524"/>
      <c r="S58" s="525"/>
      <c r="T58" s="525"/>
      <c r="U58" s="525"/>
      <c r="V58" s="525"/>
      <c r="W58" s="525"/>
      <c r="X58" s="525"/>
      <c r="Y58" s="525"/>
      <c r="Z58" s="525"/>
      <c r="AA58" s="526"/>
      <c r="AB58" s="146"/>
      <c r="AC58" s="3"/>
      <c r="AD58" s="116" t="s">
        <v>62</v>
      </c>
      <c r="AE58" s="160"/>
      <c r="AF58" s="109"/>
      <c r="AG58" s="212" t="s">
        <v>76</v>
      </c>
      <c r="AH58" s="105"/>
    </row>
    <row r="59" spans="1:34" ht="27.75" customHeight="1">
      <c r="A59" s="118" t="s">
        <v>376</v>
      </c>
      <c r="B59" s="517" t="s">
        <v>63</v>
      </c>
      <c r="C59" s="517"/>
      <c r="D59" s="119"/>
      <c r="E59" s="109"/>
      <c r="F59" s="204">
        <v>0</v>
      </c>
      <c r="G59" s="111"/>
      <c r="H59" s="112"/>
      <c r="I59" s="204">
        <v>0</v>
      </c>
      <c r="J59" s="111"/>
      <c r="K59" s="112"/>
      <c r="L59" s="205">
        <v>0</v>
      </c>
      <c r="M59" s="111"/>
      <c r="N59" s="112"/>
      <c r="O59" s="110" t="s">
        <v>58</v>
      </c>
      <c r="P59" s="189"/>
      <c r="Q59" s="145"/>
      <c r="R59" s="524"/>
      <c r="S59" s="525"/>
      <c r="T59" s="525"/>
      <c r="U59" s="525"/>
      <c r="V59" s="525"/>
      <c r="W59" s="525"/>
      <c r="X59" s="525"/>
      <c r="Y59" s="525"/>
      <c r="Z59" s="525"/>
      <c r="AA59" s="526"/>
      <c r="AB59" s="146"/>
      <c r="AC59" s="3"/>
      <c r="AD59" s="116" t="s">
        <v>77</v>
      </c>
      <c r="AE59" s="160"/>
      <c r="AF59" s="109"/>
      <c r="AG59" s="161"/>
      <c r="AH59" s="105"/>
    </row>
    <row r="60" spans="1:34" ht="15.75" customHeight="1">
      <c r="A60" s="118" t="s">
        <v>377</v>
      </c>
      <c r="B60" s="517" t="s">
        <v>65</v>
      </c>
      <c r="C60" s="517"/>
      <c r="D60" s="518"/>
      <c r="E60" s="109"/>
      <c r="F60" s="204">
        <v>98</v>
      </c>
      <c r="G60" s="111"/>
      <c r="H60" s="112"/>
      <c r="I60" s="204">
        <v>16.690000000000001</v>
      </c>
      <c r="J60" s="111"/>
      <c r="K60" s="112"/>
      <c r="L60" s="205">
        <v>21.2</v>
      </c>
      <c r="M60" s="111"/>
      <c r="N60" s="112"/>
      <c r="O60" s="121">
        <v>18.3</v>
      </c>
      <c r="P60" s="189"/>
      <c r="Q60" s="145"/>
      <c r="R60" s="524"/>
      <c r="S60" s="525"/>
      <c r="T60" s="525"/>
      <c r="U60" s="525"/>
      <c r="V60" s="525"/>
      <c r="W60" s="525"/>
      <c r="X60" s="525"/>
      <c r="Y60" s="525"/>
      <c r="Z60" s="525"/>
      <c r="AA60" s="526"/>
      <c r="AB60" s="146"/>
      <c r="AC60" s="3"/>
      <c r="AD60" s="116" t="s">
        <v>66</v>
      </c>
      <c r="AE60" s="160"/>
      <c r="AF60" s="109"/>
      <c r="AG60" s="161"/>
      <c r="AH60" s="105"/>
    </row>
    <row r="61" spans="1:34" ht="32.450000000000003" customHeight="1">
      <c r="A61" s="118" t="s">
        <v>378</v>
      </c>
      <c r="B61" s="517" t="s">
        <v>67</v>
      </c>
      <c r="C61" s="517"/>
      <c r="D61" s="518"/>
      <c r="E61" s="109"/>
      <c r="F61" s="204">
        <v>425</v>
      </c>
      <c r="G61" s="111"/>
      <c r="H61" s="112"/>
      <c r="I61" s="204">
        <v>194.21</v>
      </c>
      <c r="J61" s="111"/>
      <c r="K61" s="112"/>
      <c r="L61" s="205">
        <v>56.061</v>
      </c>
      <c r="M61" s="111"/>
      <c r="N61" s="112"/>
      <c r="O61" s="121">
        <v>33.6</v>
      </c>
      <c r="P61" s="189"/>
      <c r="Q61" s="145"/>
      <c r="R61" s="524"/>
      <c r="S61" s="525"/>
      <c r="T61" s="525"/>
      <c r="U61" s="525"/>
      <c r="V61" s="525"/>
      <c r="W61" s="525"/>
      <c r="X61" s="525"/>
      <c r="Y61" s="525"/>
      <c r="Z61" s="525"/>
      <c r="AA61" s="526"/>
      <c r="AB61" s="146"/>
      <c r="AC61" s="3"/>
      <c r="AD61" s="116" t="s">
        <v>68</v>
      </c>
      <c r="AE61" s="160"/>
      <c r="AF61" s="109"/>
      <c r="AG61" s="161"/>
      <c r="AH61" s="105"/>
    </row>
    <row r="62" spans="1:34" ht="15.75" customHeight="1">
      <c r="A62" s="118" t="s">
        <v>379</v>
      </c>
      <c r="B62" s="517" t="s">
        <v>78</v>
      </c>
      <c r="C62" s="517"/>
      <c r="D62" s="518"/>
      <c r="E62" s="120"/>
      <c r="F62" s="204">
        <v>0</v>
      </c>
      <c r="G62" s="111"/>
      <c r="H62" s="112"/>
      <c r="I62" s="204">
        <v>0</v>
      </c>
      <c r="J62" s="111"/>
      <c r="K62" s="112"/>
      <c r="L62" s="205">
        <v>0</v>
      </c>
      <c r="M62" s="111"/>
      <c r="N62" s="112"/>
      <c r="O62" s="204">
        <v>0</v>
      </c>
      <c r="P62" s="189"/>
      <c r="Q62" s="145"/>
      <c r="R62" s="524"/>
      <c r="S62" s="525"/>
      <c r="T62" s="525"/>
      <c r="U62" s="525"/>
      <c r="V62" s="525"/>
      <c r="W62" s="525"/>
      <c r="X62" s="525"/>
      <c r="Y62" s="525"/>
      <c r="Z62" s="525"/>
      <c r="AA62" s="526"/>
      <c r="AB62" s="146"/>
      <c r="AC62" s="207"/>
      <c r="AD62" s="116" t="s">
        <v>68</v>
      </c>
      <c r="AE62" s="208"/>
      <c r="AF62" s="120"/>
      <c r="AG62" s="209"/>
      <c r="AH62" s="105"/>
    </row>
    <row r="63" spans="1:34" ht="48" customHeight="1">
      <c r="A63" s="118" t="s">
        <v>380</v>
      </c>
      <c r="B63" s="517" t="s">
        <v>79</v>
      </c>
      <c r="C63" s="517"/>
      <c r="D63" s="119"/>
      <c r="E63" s="120"/>
      <c r="F63" s="204">
        <v>28</v>
      </c>
      <c r="G63" s="111"/>
      <c r="H63" s="112"/>
      <c r="I63" s="204">
        <v>22.12</v>
      </c>
      <c r="J63" s="111"/>
      <c r="K63" s="112"/>
      <c r="L63" s="205">
        <v>22.559000000000001</v>
      </c>
      <c r="M63" s="111"/>
      <c r="N63" s="112"/>
      <c r="O63" s="121">
        <v>5.7</v>
      </c>
      <c r="P63" s="189"/>
      <c r="Q63" s="145"/>
      <c r="R63" s="524"/>
      <c r="S63" s="525"/>
      <c r="T63" s="525"/>
      <c r="U63" s="525"/>
      <c r="V63" s="525"/>
      <c r="W63" s="525"/>
      <c r="X63" s="525"/>
      <c r="Y63" s="525"/>
      <c r="Z63" s="525"/>
      <c r="AA63" s="526"/>
      <c r="AB63" s="146"/>
      <c r="AC63" s="207"/>
      <c r="AD63" s="116" t="s">
        <v>68</v>
      </c>
      <c r="AE63" s="208"/>
      <c r="AF63" s="120"/>
      <c r="AG63" s="209"/>
      <c r="AH63" s="105"/>
    </row>
    <row r="64" spans="1:34" ht="15.75" customHeight="1">
      <c r="A64" s="118" t="s">
        <v>381</v>
      </c>
      <c r="B64" s="517" t="s">
        <v>80</v>
      </c>
      <c r="C64" s="517"/>
      <c r="D64" s="119"/>
      <c r="E64" s="120"/>
      <c r="F64" s="204">
        <v>0</v>
      </c>
      <c r="G64" s="111"/>
      <c r="H64" s="112"/>
      <c r="I64" s="204">
        <v>0</v>
      </c>
      <c r="J64" s="111"/>
      <c r="K64" s="112"/>
      <c r="L64" s="205">
        <v>0</v>
      </c>
      <c r="M64" s="111"/>
      <c r="N64" s="112"/>
      <c r="O64" s="204">
        <v>0</v>
      </c>
      <c r="P64" s="189"/>
      <c r="Q64" s="145"/>
      <c r="R64" s="524"/>
      <c r="S64" s="525"/>
      <c r="T64" s="525"/>
      <c r="U64" s="525"/>
      <c r="V64" s="525"/>
      <c r="W64" s="525"/>
      <c r="X64" s="525"/>
      <c r="Y64" s="525"/>
      <c r="Z64" s="525"/>
      <c r="AA64" s="526"/>
      <c r="AB64" s="146"/>
      <c r="AC64" s="207"/>
      <c r="AD64" s="116" t="s">
        <v>81</v>
      </c>
      <c r="AE64" s="208"/>
      <c r="AF64" s="120"/>
      <c r="AG64" s="209"/>
      <c r="AH64" s="105"/>
    </row>
    <row r="65" spans="1:34" ht="15.75" customHeight="1">
      <c r="A65" s="507">
        <v>2.2000000000000002</v>
      </c>
      <c r="B65" s="517" t="s">
        <v>82</v>
      </c>
      <c r="C65" s="517"/>
      <c r="D65" s="518"/>
      <c r="E65" s="120"/>
      <c r="F65" s="204">
        <v>630</v>
      </c>
      <c r="G65" s="111"/>
      <c r="H65" s="112"/>
      <c r="I65" s="204">
        <v>292.81</v>
      </c>
      <c r="J65" s="111"/>
      <c r="K65" s="112"/>
      <c r="L65" s="205">
        <f>SUM(L57:L64)</f>
        <v>144.97</v>
      </c>
      <c r="M65" s="111"/>
      <c r="N65" s="112"/>
      <c r="O65" s="121">
        <f>SUM(O57:O64)</f>
        <v>75.810000000000016</v>
      </c>
      <c r="P65" s="189"/>
      <c r="Q65" s="145"/>
      <c r="R65" s="524"/>
      <c r="S65" s="525"/>
      <c r="T65" s="525"/>
      <c r="U65" s="525"/>
      <c r="V65" s="525"/>
      <c r="W65" s="525"/>
      <c r="X65" s="525"/>
      <c r="Y65" s="525"/>
      <c r="Z65" s="525"/>
      <c r="AA65" s="526"/>
      <c r="AB65" s="146"/>
      <c r="AC65" s="207"/>
      <c r="AD65" s="116"/>
      <c r="AE65" s="160"/>
      <c r="AF65" s="109"/>
      <c r="AG65" s="161"/>
      <c r="AH65" s="105"/>
    </row>
    <row r="66" spans="1:34" ht="15.75" customHeight="1">
      <c r="A66" s="507">
        <v>2.2999999999999998</v>
      </c>
      <c r="B66" s="517" t="s">
        <v>83</v>
      </c>
      <c r="C66" s="517"/>
      <c r="D66" s="518"/>
      <c r="E66" s="109"/>
      <c r="F66" s="204">
        <v>15750</v>
      </c>
      <c r="G66" s="111"/>
      <c r="H66" s="112"/>
      <c r="I66" s="204">
        <v>7320.25</v>
      </c>
      <c r="J66" s="111"/>
      <c r="K66" s="112"/>
      <c r="L66" s="205">
        <f>L65*25</f>
        <v>3624.25</v>
      </c>
      <c r="M66" s="111"/>
      <c r="N66" s="112"/>
      <c r="O66" s="121">
        <f>SUM(O65*25)</f>
        <v>1895.2500000000005</v>
      </c>
      <c r="P66" s="189"/>
      <c r="Q66" s="145"/>
      <c r="R66" s="524"/>
      <c r="S66" s="525"/>
      <c r="T66" s="525"/>
      <c r="U66" s="525"/>
      <c r="V66" s="525"/>
      <c r="W66" s="525"/>
      <c r="X66" s="525"/>
      <c r="Y66" s="525"/>
      <c r="Z66" s="525"/>
      <c r="AA66" s="526"/>
      <c r="AB66" s="146"/>
      <c r="AC66" s="3"/>
      <c r="AD66" s="116"/>
      <c r="AE66" s="160"/>
      <c r="AF66" s="109"/>
      <c r="AG66" s="161"/>
      <c r="AH66" s="105"/>
    </row>
    <row r="67" spans="1:34" ht="15.75" customHeight="1">
      <c r="A67" s="507">
        <v>2.4</v>
      </c>
      <c r="B67" s="517" t="s">
        <v>84</v>
      </c>
      <c r="C67" s="517"/>
      <c r="D67" s="518"/>
      <c r="E67" s="109"/>
      <c r="F67" s="204">
        <v>32812.5</v>
      </c>
      <c r="G67" s="111"/>
      <c r="H67" s="112"/>
      <c r="I67" s="204">
        <v>15250.520833333299</v>
      </c>
      <c r="J67" s="111"/>
      <c r="K67" s="112"/>
      <c r="L67" s="205">
        <f>L65/0.001/0.0192/1000</f>
        <v>7550.5208333333339</v>
      </c>
      <c r="M67" s="111"/>
      <c r="N67" s="112"/>
      <c r="O67" s="121">
        <f>O65/0.001/0.0192/1000</f>
        <v>3948.4375000000009</v>
      </c>
      <c r="P67" s="189"/>
      <c r="Q67" s="145"/>
      <c r="R67" s="527"/>
      <c r="S67" s="528"/>
      <c r="T67" s="528"/>
      <c r="U67" s="528"/>
      <c r="V67" s="528"/>
      <c r="W67" s="528"/>
      <c r="X67" s="528"/>
      <c r="Y67" s="528"/>
      <c r="Z67" s="528"/>
      <c r="AA67" s="529"/>
      <c r="AB67" s="146"/>
      <c r="AC67" s="3"/>
      <c r="AD67" s="116" t="s">
        <v>73</v>
      </c>
      <c r="AE67" s="160"/>
      <c r="AF67" s="109"/>
      <c r="AG67" s="161"/>
      <c r="AH67" s="105"/>
    </row>
    <row r="68" spans="1:34" ht="7.5" customHeight="1">
      <c r="A68" s="118"/>
      <c r="B68" s="517"/>
      <c r="C68" s="517"/>
      <c r="D68" s="518"/>
      <c r="E68" s="109"/>
      <c r="F68" s="110"/>
      <c r="G68" s="111"/>
      <c r="H68" s="112"/>
      <c r="I68" s="110"/>
      <c r="J68" s="111"/>
      <c r="K68" s="112"/>
      <c r="L68" s="110"/>
      <c r="M68" s="111"/>
      <c r="N68" s="112"/>
      <c r="O68" s="110"/>
      <c r="P68" s="189"/>
      <c r="Q68" s="190"/>
      <c r="R68" s="86"/>
      <c r="S68" s="203"/>
      <c r="T68" s="202"/>
      <c r="U68" s="86"/>
      <c r="V68" s="203"/>
      <c r="W68" s="202"/>
      <c r="X68" s="86"/>
      <c r="Y68" s="96"/>
      <c r="Z68" s="97"/>
      <c r="AA68" s="84"/>
      <c r="AB68" s="191"/>
      <c r="AC68" s="3"/>
      <c r="AD68" s="116"/>
      <c r="AE68" s="160"/>
      <c r="AF68" s="109"/>
      <c r="AG68" s="161"/>
      <c r="AH68" s="105"/>
    </row>
    <row r="69" spans="1:34" ht="27.6" customHeight="1">
      <c r="A69" s="506">
        <v>3</v>
      </c>
      <c r="B69" s="519" t="s">
        <v>85</v>
      </c>
      <c r="C69" s="519"/>
      <c r="D69" s="520"/>
      <c r="E69" s="109"/>
      <c r="F69" s="110"/>
      <c r="G69" s="111"/>
      <c r="H69" s="112"/>
      <c r="I69" s="110"/>
      <c r="J69" s="111"/>
      <c r="K69" s="112"/>
      <c r="L69" s="110"/>
      <c r="M69" s="111"/>
      <c r="N69" s="112"/>
      <c r="O69" s="110"/>
      <c r="P69" s="189"/>
      <c r="Q69" s="190"/>
      <c r="R69" s="193"/>
      <c r="S69" s="194"/>
      <c r="T69" s="195"/>
      <c r="U69" s="193"/>
      <c r="V69" s="194"/>
      <c r="W69" s="195"/>
      <c r="X69" s="193"/>
      <c r="Y69" s="164"/>
      <c r="Z69" s="165"/>
      <c r="AA69" s="174"/>
      <c r="AB69" s="191"/>
      <c r="AC69" s="3"/>
      <c r="AD69" s="196" t="s">
        <v>86</v>
      </c>
      <c r="AE69" s="160"/>
      <c r="AF69" s="109"/>
      <c r="AG69" s="161"/>
      <c r="AH69" s="105"/>
    </row>
    <row r="70" spans="1:34" ht="15.75" customHeight="1">
      <c r="A70" s="507">
        <v>3.1</v>
      </c>
      <c r="B70" s="517" t="s">
        <v>87</v>
      </c>
      <c r="C70" s="517"/>
      <c r="D70" s="518"/>
      <c r="E70" s="109"/>
      <c r="F70" s="204">
        <v>2076</v>
      </c>
      <c r="G70" s="111"/>
      <c r="H70" s="112"/>
      <c r="I70" s="204">
        <v>2535.9499999999998</v>
      </c>
      <c r="J70" s="111"/>
      <c r="K70" s="112"/>
      <c r="L70" s="205">
        <v>1396.88554</v>
      </c>
      <c r="M70" s="111"/>
      <c r="N70" s="112"/>
      <c r="O70" s="121">
        <v>342.39</v>
      </c>
      <c r="P70" s="189"/>
      <c r="Q70" s="145"/>
      <c r="R70" s="521" t="s">
        <v>53</v>
      </c>
      <c r="S70" s="522"/>
      <c r="T70" s="522"/>
      <c r="U70" s="522"/>
      <c r="V70" s="522"/>
      <c r="W70" s="522"/>
      <c r="X70" s="522"/>
      <c r="Y70" s="522"/>
      <c r="Z70" s="522"/>
      <c r="AA70" s="523"/>
      <c r="AB70" s="146"/>
      <c r="AC70" s="3"/>
      <c r="AD70" s="116" t="s">
        <v>88</v>
      </c>
      <c r="AE70" s="160"/>
      <c r="AF70" s="109"/>
      <c r="AG70" s="161"/>
      <c r="AH70" s="105"/>
    </row>
    <row r="71" spans="1:34" ht="15.75" customHeight="1">
      <c r="A71" s="507">
        <v>3.2</v>
      </c>
      <c r="B71" s="517" t="s">
        <v>89</v>
      </c>
      <c r="C71" s="517"/>
      <c r="D71" s="518"/>
      <c r="E71" s="109"/>
      <c r="F71" s="204">
        <v>51900</v>
      </c>
      <c r="G71" s="111"/>
      <c r="H71" s="112"/>
      <c r="I71" s="204">
        <v>63398.75</v>
      </c>
      <c r="J71" s="111"/>
      <c r="K71" s="112"/>
      <c r="L71" s="205">
        <f>L70*25</f>
        <v>34922.138500000001</v>
      </c>
      <c r="M71" s="111"/>
      <c r="N71" s="112"/>
      <c r="O71" s="121">
        <f>O70*25</f>
        <v>8559.75</v>
      </c>
      <c r="P71" s="189"/>
      <c r="Q71" s="145"/>
      <c r="R71" s="524"/>
      <c r="S71" s="525"/>
      <c r="T71" s="525"/>
      <c r="U71" s="525"/>
      <c r="V71" s="525"/>
      <c r="W71" s="525"/>
      <c r="X71" s="525"/>
      <c r="Y71" s="525"/>
      <c r="Z71" s="525"/>
      <c r="AA71" s="526"/>
      <c r="AB71" s="146"/>
      <c r="AC71" s="3"/>
      <c r="AD71" s="116"/>
      <c r="AE71" s="160"/>
      <c r="AF71" s="109"/>
      <c r="AG71" s="161"/>
      <c r="AH71" s="105"/>
    </row>
    <row r="72" spans="1:34" ht="15.75" customHeight="1">
      <c r="A72" s="507">
        <v>3.3</v>
      </c>
      <c r="B72" s="517" t="s">
        <v>90</v>
      </c>
      <c r="C72" s="517"/>
      <c r="D72" s="518"/>
      <c r="E72" s="109"/>
      <c r="F72" s="204">
        <v>108125</v>
      </c>
      <c r="G72" s="111"/>
      <c r="H72" s="112"/>
      <c r="I72" s="204">
        <v>132080.72916666701</v>
      </c>
      <c r="J72" s="111"/>
      <c r="K72" s="112"/>
      <c r="L72" s="205">
        <f>L70/0.001/0.0192/1000</f>
        <v>72754.45520833334</v>
      </c>
      <c r="M72" s="111"/>
      <c r="N72" s="112"/>
      <c r="O72" s="121">
        <f>O70/0.001/0.0192/1000</f>
        <v>17832.8125</v>
      </c>
      <c r="P72" s="189"/>
      <c r="Q72" s="145"/>
      <c r="R72" s="527"/>
      <c r="S72" s="528"/>
      <c r="T72" s="528"/>
      <c r="U72" s="528"/>
      <c r="V72" s="528"/>
      <c r="W72" s="528"/>
      <c r="X72" s="528"/>
      <c r="Y72" s="528"/>
      <c r="Z72" s="528"/>
      <c r="AA72" s="529"/>
      <c r="AB72" s="146"/>
      <c r="AC72" s="3"/>
      <c r="AD72" s="116"/>
      <c r="AE72" s="160"/>
      <c r="AF72" s="109"/>
      <c r="AG72" s="161"/>
      <c r="AH72" s="105"/>
    </row>
    <row r="73" spans="1:34" ht="15.75" customHeight="1">
      <c r="A73" s="118"/>
      <c r="B73" s="118"/>
      <c r="C73" s="118"/>
      <c r="D73" s="119"/>
      <c r="E73" s="109"/>
      <c r="F73" s="110"/>
      <c r="G73" s="111"/>
      <c r="H73" s="112"/>
      <c r="I73" s="110"/>
      <c r="J73" s="111"/>
      <c r="K73" s="112"/>
      <c r="L73" s="110"/>
      <c r="M73" s="111"/>
      <c r="N73" s="112"/>
      <c r="O73" s="110"/>
      <c r="P73" s="189"/>
      <c r="Q73" s="190"/>
      <c r="R73" s="86"/>
      <c r="S73" s="203"/>
      <c r="T73" s="202"/>
      <c r="U73" s="86"/>
      <c r="V73" s="203"/>
      <c r="W73" s="202"/>
      <c r="X73" s="86"/>
      <c r="Y73" s="96"/>
      <c r="Z73" s="97"/>
      <c r="AA73" s="84"/>
      <c r="AB73" s="191"/>
      <c r="AC73" s="3"/>
      <c r="AD73" s="116"/>
      <c r="AE73" s="160"/>
      <c r="AF73" s="109"/>
      <c r="AG73" s="161"/>
      <c r="AH73" s="105"/>
    </row>
    <row r="74" spans="1:34" ht="29.1" customHeight="1">
      <c r="A74" s="506">
        <v>4</v>
      </c>
      <c r="B74" s="519" t="s">
        <v>91</v>
      </c>
      <c r="C74" s="519"/>
      <c r="D74" s="520"/>
      <c r="E74" s="109"/>
      <c r="F74" s="110"/>
      <c r="G74" s="111"/>
      <c r="H74" s="112"/>
      <c r="I74" s="110"/>
      <c r="J74" s="111"/>
      <c r="K74" s="112"/>
      <c r="L74" s="110"/>
      <c r="M74" s="111"/>
      <c r="N74" s="112"/>
      <c r="O74" s="110"/>
      <c r="P74" s="189"/>
      <c r="Q74" s="190"/>
      <c r="R74" s="110"/>
      <c r="S74" s="111"/>
      <c r="T74" s="112"/>
      <c r="U74" s="110"/>
      <c r="V74" s="111"/>
      <c r="W74" s="112"/>
      <c r="X74" s="110"/>
      <c r="Y74" s="108"/>
      <c r="Z74" s="109"/>
      <c r="AA74" s="3"/>
      <c r="AB74" s="191"/>
      <c r="AC74" s="3"/>
      <c r="AD74" s="116" t="s">
        <v>92</v>
      </c>
      <c r="AE74" s="160"/>
      <c r="AF74" s="109"/>
      <c r="AG74" s="542"/>
      <c r="AH74" s="105"/>
    </row>
    <row r="75" spans="1:34" ht="33.75" customHeight="1">
      <c r="A75" s="507">
        <v>4.0999999999999996</v>
      </c>
      <c r="B75" s="517" t="s">
        <v>93</v>
      </c>
      <c r="C75" s="517"/>
      <c r="D75" s="518"/>
      <c r="E75" s="109"/>
      <c r="F75" s="204">
        <v>0</v>
      </c>
      <c r="G75" s="111"/>
      <c r="H75" s="112"/>
      <c r="I75" s="204">
        <v>0</v>
      </c>
      <c r="J75" s="111"/>
      <c r="K75" s="112"/>
      <c r="L75" s="205">
        <v>0</v>
      </c>
      <c r="M75" s="111"/>
      <c r="N75" s="112"/>
      <c r="O75" s="206">
        <v>0</v>
      </c>
      <c r="P75" s="189"/>
      <c r="Q75" s="190"/>
      <c r="R75" s="204">
        <v>0</v>
      </c>
      <c r="S75" s="111"/>
      <c r="T75" s="112"/>
      <c r="U75" s="204">
        <v>0</v>
      </c>
      <c r="V75" s="111"/>
      <c r="W75" s="112"/>
      <c r="X75" s="204">
        <v>0</v>
      </c>
      <c r="Y75" s="108"/>
      <c r="Z75" s="109"/>
      <c r="AA75" s="3"/>
      <c r="AB75" s="191"/>
      <c r="AC75" s="3"/>
      <c r="AD75" s="116"/>
      <c r="AE75" s="160"/>
      <c r="AF75" s="109"/>
      <c r="AG75" s="542"/>
      <c r="AH75" s="105"/>
    </row>
    <row r="76" spans="1:34" ht="15.75" customHeight="1">
      <c r="A76" s="507">
        <v>4.2</v>
      </c>
      <c r="B76" s="517" t="s">
        <v>94</v>
      </c>
      <c r="C76" s="517"/>
      <c r="D76" s="518"/>
      <c r="E76" s="109"/>
      <c r="F76" s="204">
        <v>0</v>
      </c>
      <c r="G76" s="111"/>
      <c r="H76" s="112"/>
      <c r="I76" s="204">
        <v>0</v>
      </c>
      <c r="J76" s="111"/>
      <c r="K76" s="112"/>
      <c r="L76" s="205">
        <v>0</v>
      </c>
      <c r="M76" s="111"/>
      <c r="N76" s="112"/>
      <c r="O76" s="206">
        <v>0</v>
      </c>
      <c r="P76" s="189"/>
      <c r="Q76" s="190"/>
      <c r="R76" s="204">
        <v>0</v>
      </c>
      <c r="S76" s="111"/>
      <c r="T76" s="112"/>
      <c r="U76" s="204">
        <v>0</v>
      </c>
      <c r="V76" s="111"/>
      <c r="W76" s="112"/>
      <c r="X76" s="204">
        <v>0</v>
      </c>
      <c r="Y76" s="108"/>
      <c r="Z76" s="109"/>
      <c r="AA76" s="3"/>
      <c r="AB76" s="191"/>
      <c r="AC76" s="3"/>
      <c r="AD76" s="116"/>
      <c r="AE76" s="160"/>
      <c r="AF76" s="109"/>
      <c r="AG76" s="542"/>
      <c r="AH76" s="105"/>
    </row>
    <row r="77" spans="1:34" ht="15.75" customHeight="1">
      <c r="A77" s="507">
        <v>4.3</v>
      </c>
      <c r="B77" s="517" t="s">
        <v>95</v>
      </c>
      <c r="C77" s="517"/>
      <c r="D77" s="518"/>
      <c r="E77" s="109"/>
      <c r="F77" s="204">
        <v>0</v>
      </c>
      <c r="G77" s="111"/>
      <c r="H77" s="112"/>
      <c r="I77" s="204">
        <v>0</v>
      </c>
      <c r="J77" s="111"/>
      <c r="K77" s="112"/>
      <c r="L77" s="205">
        <v>0</v>
      </c>
      <c r="M77" s="111"/>
      <c r="N77" s="112"/>
      <c r="O77" s="206">
        <v>0</v>
      </c>
      <c r="P77" s="189"/>
      <c r="Q77" s="190"/>
      <c r="R77" s="204">
        <v>0</v>
      </c>
      <c r="S77" s="111"/>
      <c r="T77" s="112"/>
      <c r="U77" s="204">
        <v>0</v>
      </c>
      <c r="V77" s="111"/>
      <c r="W77" s="112"/>
      <c r="X77" s="204">
        <v>0</v>
      </c>
      <c r="Y77" s="108"/>
      <c r="Z77" s="109"/>
      <c r="AA77" s="3"/>
      <c r="AB77" s="191"/>
      <c r="AC77" s="3"/>
      <c r="AD77" s="116"/>
      <c r="AE77" s="160"/>
      <c r="AF77" s="109"/>
      <c r="AG77" s="542"/>
      <c r="AH77" s="105"/>
    </row>
    <row r="78" spans="1:34" ht="8.25" customHeight="1">
      <c r="A78" s="118"/>
      <c r="B78" s="118"/>
      <c r="C78" s="118"/>
      <c r="D78" s="119"/>
      <c r="E78" s="109"/>
      <c r="F78" s="110"/>
      <c r="G78" s="111"/>
      <c r="H78" s="112"/>
      <c r="I78" s="110"/>
      <c r="J78" s="111"/>
      <c r="K78" s="112"/>
      <c r="L78" s="110"/>
      <c r="M78" s="111"/>
      <c r="N78" s="112"/>
      <c r="O78" s="110"/>
      <c r="P78" s="189"/>
      <c r="Q78" s="190"/>
      <c r="R78" s="2"/>
      <c r="S78" s="189"/>
      <c r="T78" s="190"/>
      <c r="U78" s="2"/>
      <c r="V78" s="189"/>
      <c r="W78" s="190"/>
      <c r="X78" s="2"/>
      <c r="Y78" s="108"/>
      <c r="Z78" s="109"/>
      <c r="AA78" s="3"/>
      <c r="AB78" s="191"/>
      <c r="AC78" s="3"/>
      <c r="AD78" s="116"/>
      <c r="AE78" s="160"/>
      <c r="AF78" s="109"/>
      <c r="AG78" s="161"/>
      <c r="AH78" s="105"/>
    </row>
    <row r="79" spans="1:34" ht="15.75" customHeight="1">
      <c r="A79" s="506">
        <v>5</v>
      </c>
      <c r="B79" s="519" t="s">
        <v>96</v>
      </c>
      <c r="C79" s="519"/>
      <c r="D79" s="520"/>
      <c r="E79" s="109"/>
      <c r="F79" s="110"/>
      <c r="G79" s="111"/>
      <c r="H79" s="112"/>
      <c r="I79" s="110"/>
      <c r="J79" s="111"/>
      <c r="K79" s="112"/>
      <c r="L79" s="110"/>
      <c r="M79" s="111"/>
      <c r="N79" s="112"/>
      <c r="O79" s="110"/>
      <c r="P79" s="189"/>
      <c r="Q79" s="190"/>
      <c r="R79" s="193"/>
      <c r="S79" s="194"/>
      <c r="T79" s="195"/>
      <c r="U79" s="193"/>
      <c r="V79" s="194"/>
      <c r="W79" s="195"/>
      <c r="X79" s="193"/>
      <c r="Y79" s="164"/>
      <c r="Z79" s="165"/>
      <c r="AA79" s="174"/>
      <c r="AB79" s="191"/>
      <c r="AC79" s="3"/>
      <c r="AD79" s="196"/>
      <c r="AE79" s="160"/>
      <c r="AF79" s="109"/>
      <c r="AG79" s="161"/>
      <c r="AH79" s="105"/>
    </row>
    <row r="80" spans="1:34" ht="39.950000000000003" customHeight="1">
      <c r="A80" s="507">
        <v>5.0999999999999996</v>
      </c>
      <c r="B80" s="118" t="s">
        <v>97</v>
      </c>
      <c r="C80" s="118"/>
      <c r="D80" s="119"/>
      <c r="E80" s="109"/>
      <c r="F80" s="204">
        <v>166.87812500000001</v>
      </c>
      <c r="G80" s="111"/>
      <c r="H80" s="112"/>
      <c r="I80" s="204">
        <v>162.50546875000001</v>
      </c>
      <c r="J80" s="111"/>
      <c r="K80" s="112"/>
      <c r="L80" s="205">
        <f>(L72+L67+L54)/1000</f>
        <v>111.39299687500001</v>
      </c>
      <c r="M80" s="111"/>
      <c r="N80" s="112"/>
      <c r="O80" s="121">
        <f>SUM(O72+O67+O54)/1000</f>
        <v>51.116145833333334</v>
      </c>
      <c r="P80" s="189"/>
      <c r="Q80" s="145"/>
      <c r="R80" s="521" t="s">
        <v>53</v>
      </c>
      <c r="S80" s="522"/>
      <c r="T80" s="522"/>
      <c r="U80" s="522"/>
      <c r="V80" s="522"/>
      <c r="W80" s="522"/>
      <c r="X80" s="522"/>
      <c r="Y80" s="522"/>
      <c r="Z80" s="522"/>
      <c r="AA80" s="523"/>
      <c r="AB80" s="146"/>
      <c r="AC80" s="3"/>
      <c r="AD80" s="116"/>
      <c r="AE80" s="160"/>
      <c r="AF80" s="109"/>
      <c r="AG80" s="161"/>
      <c r="AH80" s="105"/>
    </row>
    <row r="81" spans="1:34" ht="26.1" customHeight="1">
      <c r="A81" s="507">
        <v>5.2</v>
      </c>
      <c r="B81" s="530" t="s">
        <v>98</v>
      </c>
      <c r="C81" s="530"/>
      <c r="D81" s="119"/>
      <c r="E81" s="109"/>
      <c r="F81" s="204">
        <v>868200732</v>
      </c>
      <c r="G81" s="111"/>
      <c r="H81" s="112"/>
      <c r="I81" s="204">
        <v>904019936</v>
      </c>
      <c r="J81" s="111"/>
      <c r="K81" s="112"/>
      <c r="L81" s="205">
        <v>901659457</v>
      </c>
      <c r="M81" s="111"/>
      <c r="N81" s="112"/>
      <c r="O81" s="213">
        <v>882936186</v>
      </c>
      <c r="P81" s="189"/>
      <c r="Q81" s="145"/>
      <c r="R81" s="524"/>
      <c r="S81" s="525"/>
      <c r="T81" s="525"/>
      <c r="U81" s="525"/>
      <c r="V81" s="525"/>
      <c r="W81" s="525"/>
      <c r="X81" s="525"/>
      <c r="Y81" s="525"/>
      <c r="Z81" s="525"/>
      <c r="AA81" s="526"/>
      <c r="AB81" s="146"/>
      <c r="AC81" s="3"/>
      <c r="AD81" s="214" t="s">
        <v>99</v>
      </c>
      <c r="AE81" s="160"/>
      <c r="AF81" s="109"/>
      <c r="AG81" s="161"/>
      <c r="AH81" s="105"/>
    </row>
    <row r="82" spans="1:34" ht="15.75" customHeight="1">
      <c r="A82" s="118" t="s">
        <v>226</v>
      </c>
      <c r="B82" s="118" t="s">
        <v>100</v>
      </c>
      <c r="C82" s="118"/>
      <c r="D82" s="119"/>
      <c r="E82" s="109"/>
      <c r="F82" s="204">
        <v>824790.69539999997</v>
      </c>
      <c r="G82" s="111"/>
      <c r="H82" s="112"/>
      <c r="I82" s="204">
        <v>858818.93920000002</v>
      </c>
      <c r="J82" s="111"/>
      <c r="K82" s="112"/>
      <c r="L82" s="205">
        <v>856576</v>
      </c>
      <c r="M82" s="111"/>
      <c r="N82" s="112"/>
      <c r="O82" s="121">
        <f>O81*0.941/1000</f>
        <v>830842.95102599985</v>
      </c>
      <c r="P82" s="189"/>
      <c r="Q82" s="145"/>
      <c r="R82" s="524"/>
      <c r="S82" s="525"/>
      <c r="T82" s="525"/>
      <c r="U82" s="525"/>
      <c r="V82" s="525"/>
      <c r="W82" s="525"/>
      <c r="X82" s="525"/>
      <c r="Y82" s="525"/>
      <c r="Z82" s="525"/>
      <c r="AA82" s="526"/>
      <c r="AB82" s="146"/>
      <c r="AC82" s="3"/>
      <c r="AD82" s="116" t="s">
        <v>101</v>
      </c>
      <c r="AE82" s="160"/>
      <c r="AF82" s="109"/>
      <c r="AG82" s="161"/>
      <c r="AH82" s="105"/>
    </row>
    <row r="83" spans="1:34" ht="15.75" customHeight="1">
      <c r="A83" s="507">
        <v>5.3</v>
      </c>
      <c r="B83" s="517" t="s">
        <v>102</v>
      </c>
      <c r="C83" s="517"/>
      <c r="D83" s="518"/>
      <c r="E83" s="109"/>
      <c r="F83" s="215">
        <v>2.02327846241123E-4</v>
      </c>
      <c r="G83" s="111"/>
      <c r="H83" s="112"/>
      <c r="I83" s="215">
        <v>1.8921970782499999E-4</v>
      </c>
      <c r="J83" s="111"/>
      <c r="K83" s="112"/>
      <c r="L83" s="215">
        <v>1.2999999999999999E-4</v>
      </c>
      <c r="M83" s="111"/>
      <c r="N83" s="112"/>
      <c r="O83" s="215">
        <f>O80/O82</f>
        <v>6.1523234650074965E-5</v>
      </c>
      <c r="P83" s="189"/>
      <c r="Q83" s="145"/>
      <c r="R83" s="527"/>
      <c r="S83" s="528"/>
      <c r="T83" s="528"/>
      <c r="U83" s="528"/>
      <c r="V83" s="528"/>
      <c r="W83" s="528"/>
      <c r="X83" s="528"/>
      <c r="Y83" s="528"/>
      <c r="Z83" s="528"/>
      <c r="AA83" s="529"/>
      <c r="AB83" s="146"/>
      <c r="AC83" s="3"/>
      <c r="AD83" s="116"/>
      <c r="AE83" s="160"/>
      <c r="AF83" s="109"/>
      <c r="AG83" s="161"/>
      <c r="AH83" s="105"/>
    </row>
    <row r="84" spans="1:34" ht="9.1999999999999993" customHeight="1">
      <c r="A84" s="216"/>
      <c r="B84" s="544"/>
      <c r="C84" s="544"/>
      <c r="D84" s="545"/>
      <c r="E84" s="165"/>
      <c r="F84" s="218"/>
      <c r="G84" s="136"/>
      <c r="H84" s="137"/>
      <c r="I84" s="218"/>
      <c r="J84" s="136"/>
      <c r="K84" s="137"/>
      <c r="L84" s="218"/>
      <c r="M84" s="136"/>
      <c r="N84" s="137"/>
      <c r="O84" s="218"/>
      <c r="P84" s="194"/>
      <c r="Q84" s="195"/>
      <c r="R84" s="143"/>
      <c r="S84" s="144"/>
      <c r="T84" s="142"/>
      <c r="U84" s="143"/>
      <c r="V84" s="144"/>
      <c r="W84" s="142"/>
      <c r="X84" s="143"/>
      <c r="Y84" s="176"/>
      <c r="Z84" s="177"/>
      <c r="AA84" s="175"/>
      <c r="AB84" s="219"/>
      <c r="AC84" s="174"/>
      <c r="AD84" s="220"/>
      <c r="AE84" s="221"/>
      <c r="AF84" s="165"/>
      <c r="AG84" s="222"/>
      <c r="AH84" s="253"/>
    </row>
    <row r="85" spans="1:34" ht="9.9499999999999993" customHeight="1">
      <c r="A85" s="223"/>
      <c r="B85" s="223"/>
      <c r="C85" s="223"/>
      <c r="D85" s="223"/>
      <c r="E85" s="223"/>
      <c r="F85" s="223"/>
      <c r="G85" s="223"/>
      <c r="H85" s="223"/>
      <c r="I85" s="223"/>
      <c r="J85" s="223"/>
      <c r="K85" s="223"/>
      <c r="L85" s="223"/>
      <c r="M85" s="223"/>
      <c r="N85" s="223"/>
      <c r="O85" s="223"/>
      <c r="P85" s="223"/>
      <c r="Q85" s="223"/>
      <c r="R85" s="223"/>
      <c r="S85" s="223"/>
      <c r="T85" s="223"/>
      <c r="U85" s="223"/>
      <c r="V85" s="223"/>
      <c r="W85" s="223"/>
      <c r="X85" s="223"/>
      <c r="Y85" s="223"/>
      <c r="Z85" s="223"/>
      <c r="AA85" s="223"/>
      <c r="AB85" s="224"/>
      <c r="AC85" s="223"/>
      <c r="AD85" s="223"/>
      <c r="AE85" s="223"/>
      <c r="AF85" s="223"/>
      <c r="AG85" s="223"/>
      <c r="AH85" s="224"/>
    </row>
    <row r="86" spans="1:34" ht="20.100000000000001" customHeight="1">
      <c r="A86" s="511"/>
      <c r="B86" s="178" t="s">
        <v>103</v>
      </c>
      <c r="C86" s="225"/>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c r="AB86" s="226"/>
      <c r="AC86" s="225"/>
      <c r="AD86" s="225"/>
      <c r="AE86" s="225"/>
      <c r="AF86" s="225"/>
      <c r="AG86" s="225"/>
      <c r="AH86" s="226"/>
    </row>
    <row r="87" spans="1:34" ht="7.5" customHeight="1">
      <c r="A87" s="118"/>
      <c r="B87" s="3"/>
      <c r="C87" s="3"/>
      <c r="D87" s="108"/>
      <c r="E87" s="109"/>
      <c r="F87" s="2"/>
      <c r="G87" s="189"/>
      <c r="H87" s="190"/>
      <c r="I87" s="2"/>
      <c r="J87" s="189"/>
      <c r="K87" s="190"/>
      <c r="L87" s="2"/>
      <c r="M87" s="189"/>
      <c r="N87" s="190"/>
      <c r="O87" s="2"/>
      <c r="P87" s="189"/>
      <c r="Q87" s="190"/>
      <c r="R87" s="2"/>
      <c r="S87" s="189"/>
      <c r="T87" s="190"/>
      <c r="U87" s="2"/>
      <c r="V87" s="189"/>
      <c r="W87" s="190"/>
      <c r="X87" s="2"/>
      <c r="Y87" s="108"/>
      <c r="Z87" s="109"/>
      <c r="AA87" s="3"/>
      <c r="AB87" s="191"/>
      <c r="AC87" s="3"/>
      <c r="AD87" s="116"/>
      <c r="AE87" s="160"/>
      <c r="AF87" s="109"/>
      <c r="AG87" s="161"/>
      <c r="AH87" s="105"/>
    </row>
    <row r="88" spans="1:34" ht="15.75" customHeight="1">
      <c r="A88" s="509">
        <v>1</v>
      </c>
      <c r="B88" s="3" t="s">
        <v>104</v>
      </c>
      <c r="C88" s="3"/>
      <c r="D88" s="108"/>
      <c r="E88" s="109"/>
      <c r="F88" s="546" t="s">
        <v>105</v>
      </c>
      <c r="G88" s="547"/>
      <c r="H88" s="547"/>
      <c r="I88" s="547"/>
      <c r="J88" s="547"/>
      <c r="K88" s="547"/>
      <c r="L88" s="547"/>
      <c r="M88" s="547"/>
      <c r="N88" s="547"/>
      <c r="O88" s="547"/>
      <c r="P88" s="547"/>
      <c r="Q88" s="547"/>
      <c r="R88" s="547"/>
      <c r="S88" s="547"/>
      <c r="T88" s="547"/>
      <c r="U88" s="547"/>
      <c r="V88" s="547"/>
      <c r="W88" s="547"/>
      <c r="X88" s="547"/>
      <c r="Y88" s="547"/>
      <c r="Z88" s="547"/>
      <c r="AA88" s="548"/>
      <c r="AB88" s="146"/>
      <c r="AC88" s="3"/>
      <c r="AD88" s="116"/>
      <c r="AE88" s="160"/>
      <c r="AF88" s="109"/>
      <c r="AG88" s="161"/>
      <c r="AH88" s="105"/>
    </row>
    <row r="89" spans="1:34" ht="15.75" customHeight="1">
      <c r="A89" s="507">
        <v>1.1000000000000001</v>
      </c>
      <c r="B89" s="517" t="s">
        <v>106</v>
      </c>
      <c r="C89" s="517"/>
      <c r="D89" s="518"/>
      <c r="E89" s="109"/>
      <c r="F89" s="549"/>
      <c r="G89" s="525"/>
      <c r="H89" s="525"/>
      <c r="I89" s="525"/>
      <c r="J89" s="525"/>
      <c r="K89" s="525"/>
      <c r="L89" s="525"/>
      <c r="M89" s="525"/>
      <c r="N89" s="525"/>
      <c r="O89" s="525"/>
      <c r="P89" s="525"/>
      <c r="Q89" s="525"/>
      <c r="R89" s="525"/>
      <c r="S89" s="525"/>
      <c r="T89" s="525"/>
      <c r="U89" s="525"/>
      <c r="V89" s="525"/>
      <c r="W89" s="525"/>
      <c r="X89" s="525"/>
      <c r="Y89" s="525"/>
      <c r="Z89" s="525"/>
      <c r="AA89" s="550"/>
      <c r="AB89" s="146"/>
      <c r="AC89" s="3"/>
      <c r="AD89" s="116"/>
      <c r="AE89" s="160"/>
      <c r="AF89" s="109"/>
      <c r="AG89" s="161"/>
      <c r="AH89" s="105"/>
    </row>
    <row r="90" spans="1:34" ht="15.75" customHeight="1">
      <c r="A90" s="118" t="s">
        <v>366</v>
      </c>
      <c r="B90" s="517" t="s">
        <v>107</v>
      </c>
      <c r="C90" s="517"/>
      <c r="D90" s="518"/>
      <c r="E90" s="109"/>
      <c r="F90" s="549"/>
      <c r="G90" s="525"/>
      <c r="H90" s="525"/>
      <c r="I90" s="525"/>
      <c r="J90" s="525"/>
      <c r="K90" s="525"/>
      <c r="L90" s="525"/>
      <c r="M90" s="525"/>
      <c r="N90" s="525"/>
      <c r="O90" s="525"/>
      <c r="P90" s="525"/>
      <c r="Q90" s="525"/>
      <c r="R90" s="525"/>
      <c r="S90" s="525"/>
      <c r="T90" s="525"/>
      <c r="U90" s="525"/>
      <c r="V90" s="525"/>
      <c r="W90" s="525"/>
      <c r="X90" s="525"/>
      <c r="Y90" s="525"/>
      <c r="Z90" s="525"/>
      <c r="AA90" s="550"/>
      <c r="AB90" s="146"/>
      <c r="AC90" s="3"/>
      <c r="AD90" s="116"/>
      <c r="AE90" s="160"/>
      <c r="AF90" s="109"/>
      <c r="AG90" s="161"/>
      <c r="AH90" s="105"/>
    </row>
    <row r="91" spans="1:34" ht="16.7" customHeight="1">
      <c r="A91" s="118" t="s">
        <v>367</v>
      </c>
      <c r="B91" s="517" t="s">
        <v>108</v>
      </c>
      <c r="C91" s="517"/>
      <c r="D91" s="518"/>
      <c r="E91" s="109"/>
      <c r="F91" s="549"/>
      <c r="G91" s="525"/>
      <c r="H91" s="525"/>
      <c r="I91" s="525"/>
      <c r="J91" s="525"/>
      <c r="K91" s="525"/>
      <c r="L91" s="525"/>
      <c r="M91" s="525"/>
      <c r="N91" s="525"/>
      <c r="O91" s="525"/>
      <c r="P91" s="525"/>
      <c r="Q91" s="525"/>
      <c r="R91" s="525"/>
      <c r="S91" s="525"/>
      <c r="T91" s="525"/>
      <c r="U91" s="525"/>
      <c r="V91" s="525"/>
      <c r="W91" s="525"/>
      <c r="X91" s="525"/>
      <c r="Y91" s="525"/>
      <c r="Z91" s="525"/>
      <c r="AA91" s="550"/>
      <c r="AB91" s="146"/>
      <c r="AC91" s="3"/>
      <c r="AD91" s="116"/>
      <c r="AE91" s="160"/>
      <c r="AF91" s="109"/>
      <c r="AG91" s="161"/>
      <c r="AH91" s="105"/>
    </row>
    <row r="92" spans="1:34" ht="16.7" customHeight="1">
      <c r="A92" s="118" t="s">
        <v>369</v>
      </c>
      <c r="B92" s="517" t="s">
        <v>109</v>
      </c>
      <c r="C92" s="517"/>
      <c r="D92" s="518"/>
      <c r="E92" s="109"/>
      <c r="F92" s="549"/>
      <c r="G92" s="525"/>
      <c r="H92" s="525"/>
      <c r="I92" s="525"/>
      <c r="J92" s="525"/>
      <c r="K92" s="525"/>
      <c r="L92" s="525"/>
      <c r="M92" s="525"/>
      <c r="N92" s="525"/>
      <c r="O92" s="525"/>
      <c r="P92" s="525"/>
      <c r="Q92" s="525"/>
      <c r="R92" s="525"/>
      <c r="S92" s="525"/>
      <c r="T92" s="525"/>
      <c r="U92" s="525"/>
      <c r="V92" s="525"/>
      <c r="W92" s="525"/>
      <c r="X92" s="525"/>
      <c r="Y92" s="525"/>
      <c r="Z92" s="525"/>
      <c r="AA92" s="550"/>
      <c r="AB92" s="146"/>
      <c r="AC92" s="3"/>
      <c r="AD92" s="116"/>
      <c r="AE92" s="160"/>
      <c r="AF92" s="109"/>
      <c r="AG92" s="161"/>
      <c r="AH92" s="105"/>
    </row>
    <row r="93" spans="1:34" ht="15.75" customHeight="1">
      <c r="A93" s="118"/>
      <c r="B93" s="3"/>
      <c r="C93" s="3"/>
      <c r="D93" s="108"/>
      <c r="E93" s="109"/>
      <c r="F93" s="549"/>
      <c r="G93" s="525"/>
      <c r="H93" s="525"/>
      <c r="I93" s="525"/>
      <c r="J93" s="525"/>
      <c r="K93" s="525"/>
      <c r="L93" s="525"/>
      <c r="M93" s="525"/>
      <c r="N93" s="525"/>
      <c r="O93" s="525"/>
      <c r="P93" s="525"/>
      <c r="Q93" s="525"/>
      <c r="R93" s="525"/>
      <c r="S93" s="525"/>
      <c r="T93" s="525"/>
      <c r="U93" s="525"/>
      <c r="V93" s="525"/>
      <c r="W93" s="525"/>
      <c r="X93" s="525"/>
      <c r="Y93" s="525"/>
      <c r="Z93" s="525"/>
      <c r="AA93" s="550"/>
      <c r="AB93" s="146"/>
      <c r="AC93" s="3"/>
      <c r="AD93" s="116"/>
      <c r="AE93" s="160"/>
      <c r="AF93" s="109"/>
      <c r="AG93" s="161"/>
      <c r="AH93" s="105"/>
    </row>
    <row r="94" spans="1:34" ht="15.75" customHeight="1">
      <c r="A94" s="509">
        <v>2</v>
      </c>
      <c r="B94" s="517" t="s">
        <v>110</v>
      </c>
      <c r="C94" s="517"/>
      <c r="D94" s="518"/>
      <c r="E94" s="109"/>
      <c r="F94" s="549"/>
      <c r="G94" s="525"/>
      <c r="H94" s="525"/>
      <c r="I94" s="525"/>
      <c r="J94" s="525"/>
      <c r="K94" s="525"/>
      <c r="L94" s="525"/>
      <c r="M94" s="525"/>
      <c r="N94" s="525"/>
      <c r="O94" s="525"/>
      <c r="P94" s="525"/>
      <c r="Q94" s="525"/>
      <c r="R94" s="525"/>
      <c r="S94" s="525"/>
      <c r="T94" s="525"/>
      <c r="U94" s="525"/>
      <c r="V94" s="525"/>
      <c r="W94" s="525"/>
      <c r="X94" s="525"/>
      <c r="Y94" s="525"/>
      <c r="Z94" s="525"/>
      <c r="AA94" s="550"/>
      <c r="AB94" s="146"/>
      <c r="AC94" s="3"/>
      <c r="AD94" s="116"/>
      <c r="AE94" s="160"/>
      <c r="AF94" s="109"/>
      <c r="AG94" s="161"/>
      <c r="AH94" s="105"/>
    </row>
    <row r="95" spans="1:34" ht="15.75" customHeight="1">
      <c r="A95" s="507">
        <v>2.1</v>
      </c>
      <c r="B95" s="517" t="s">
        <v>111</v>
      </c>
      <c r="C95" s="517"/>
      <c r="D95" s="518"/>
      <c r="E95" s="109"/>
      <c r="F95" s="549"/>
      <c r="G95" s="525"/>
      <c r="H95" s="525"/>
      <c r="I95" s="525"/>
      <c r="J95" s="525"/>
      <c r="K95" s="525"/>
      <c r="L95" s="525"/>
      <c r="M95" s="525"/>
      <c r="N95" s="525"/>
      <c r="O95" s="525"/>
      <c r="P95" s="525"/>
      <c r="Q95" s="525"/>
      <c r="R95" s="525"/>
      <c r="S95" s="525"/>
      <c r="T95" s="525"/>
      <c r="U95" s="525"/>
      <c r="V95" s="525"/>
      <c r="W95" s="525"/>
      <c r="X95" s="525"/>
      <c r="Y95" s="525"/>
      <c r="Z95" s="525"/>
      <c r="AA95" s="550"/>
      <c r="AB95" s="146"/>
      <c r="AC95" s="3"/>
      <c r="AD95" s="116"/>
      <c r="AE95" s="160"/>
      <c r="AF95" s="109"/>
      <c r="AG95" s="161"/>
      <c r="AH95" s="105"/>
    </row>
    <row r="96" spans="1:34" ht="15.75" customHeight="1">
      <c r="A96" s="118"/>
      <c r="B96" s="3"/>
      <c r="C96" s="3"/>
      <c r="D96" s="108"/>
      <c r="E96" s="109"/>
      <c r="F96" s="549"/>
      <c r="G96" s="525"/>
      <c r="H96" s="525"/>
      <c r="I96" s="525"/>
      <c r="J96" s="525"/>
      <c r="K96" s="525"/>
      <c r="L96" s="525"/>
      <c r="M96" s="525"/>
      <c r="N96" s="525"/>
      <c r="O96" s="525"/>
      <c r="P96" s="525"/>
      <c r="Q96" s="525"/>
      <c r="R96" s="525"/>
      <c r="S96" s="525"/>
      <c r="T96" s="525"/>
      <c r="U96" s="525"/>
      <c r="V96" s="525"/>
      <c r="W96" s="525"/>
      <c r="X96" s="525"/>
      <c r="Y96" s="525"/>
      <c r="Z96" s="525"/>
      <c r="AA96" s="550"/>
      <c r="AB96" s="146"/>
      <c r="AC96" s="3"/>
      <c r="AD96" s="116"/>
      <c r="AE96" s="160"/>
      <c r="AF96" s="109"/>
      <c r="AG96" s="161"/>
      <c r="AH96" s="105"/>
    </row>
    <row r="97" spans="1:34" ht="15.75" customHeight="1">
      <c r="A97" s="509">
        <v>3</v>
      </c>
      <c r="B97" s="517" t="s">
        <v>112</v>
      </c>
      <c r="C97" s="517"/>
      <c r="D97" s="518"/>
      <c r="E97" s="109"/>
      <c r="F97" s="549"/>
      <c r="G97" s="525"/>
      <c r="H97" s="525"/>
      <c r="I97" s="525"/>
      <c r="J97" s="525"/>
      <c r="K97" s="525"/>
      <c r="L97" s="525"/>
      <c r="M97" s="525"/>
      <c r="N97" s="525"/>
      <c r="O97" s="525"/>
      <c r="P97" s="525"/>
      <c r="Q97" s="525"/>
      <c r="R97" s="525"/>
      <c r="S97" s="525"/>
      <c r="T97" s="525"/>
      <c r="U97" s="525"/>
      <c r="V97" s="525"/>
      <c r="W97" s="525"/>
      <c r="X97" s="525"/>
      <c r="Y97" s="525"/>
      <c r="Z97" s="525"/>
      <c r="AA97" s="550"/>
      <c r="AB97" s="146"/>
      <c r="AC97" s="3"/>
      <c r="AD97" s="116"/>
      <c r="AE97" s="160"/>
      <c r="AF97" s="109"/>
      <c r="AG97" s="161"/>
      <c r="AH97" s="105"/>
    </row>
    <row r="98" spans="1:34" ht="27.6" customHeight="1">
      <c r="A98" s="507">
        <v>3.1</v>
      </c>
      <c r="B98" s="517" t="s">
        <v>113</v>
      </c>
      <c r="C98" s="517"/>
      <c r="D98" s="518"/>
      <c r="E98" s="109"/>
      <c r="F98" s="549"/>
      <c r="G98" s="525"/>
      <c r="H98" s="525"/>
      <c r="I98" s="525"/>
      <c r="J98" s="525"/>
      <c r="K98" s="525"/>
      <c r="L98" s="525"/>
      <c r="M98" s="525"/>
      <c r="N98" s="525"/>
      <c r="O98" s="525"/>
      <c r="P98" s="525"/>
      <c r="Q98" s="525"/>
      <c r="R98" s="525"/>
      <c r="S98" s="525"/>
      <c r="T98" s="525"/>
      <c r="U98" s="525"/>
      <c r="V98" s="525"/>
      <c r="W98" s="525"/>
      <c r="X98" s="525"/>
      <c r="Y98" s="525"/>
      <c r="Z98" s="525"/>
      <c r="AA98" s="550"/>
      <c r="AB98" s="146"/>
      <c r="AC98" s="3"/>
      <c r="AD98" s="116"/>
      <c r="AE98" s="160"/>
      <c r="AF98" s="109"/>
      <c r="AG98" s="161"/>
      <c r="AH98" s="105"/>
    </row>
    <row r="99" spans="1:34" ht="15.75" customHeight="1">
      <c r="A99" s="118" t="s">
        <v>382</v>
      </c>
      <c r="B99" s="3" t="s">
        <v>114</v>
      </c>
      <c r="C99" s="3"/>
      <c r="D99" s="108"/>
      <c r="E99" s="109"/>
      <c r="F99" s="549"/>
      <c r="G99" s="525"/>
      <c r="H99" s="525"/>
      <c r="I99" s="525"/>
      <c r="J99" s="525"/>
      <c r="K99" s="525"/>
      <c r="L99" s="525"/>
      <c r="M99" s="525"/>
      <c r="N99" s="525"/>
      <c r="O99" s="525"/>
      <c r="P99" s="525"/>
      <c r="Q99" s="525"/>
      <c r="R99" s="525"/>
      <c r="S99" s="525"/>
      <c r="T99" s="525"/>
      <c r="U99" s="525"/>
      <c r="V99" s="525"/>
      <c r="W99" s="525"/>
      <c r="X99" s="525"/>
      <c r="Y99" s="525"/>
      <c r="Z99" s="525"/>
      <c r="AA99" s="550"/>
      <c r="AB99" s="146"/>
      <c r="AC99" s="3"/>
      <c r="AD99" s="3"/>
      <c r="AE99" s="160"/>
      <c r="AF99" s="109"/>
      <c r="AG99" s="161"/>
      <c r="AH99" s="105"/>
    </row>
    <row r="100" spans="1:34" ht="15.75" customHeight="1">
      <c r="A100" s="118" t="s">
        <v>383</v>
      </c>
      <c r="B100" s="3" t="s">
        <v>115</v>
      </c>
      <c r="C100" s="3"/>
      <c r="D100" s="108"/>
      <c r="E100" s="109"/>
      <c r="F100" s="551"/>
      <c r="G100" s="552"/>
      <c r="H100" s="552"/>
      <c r="I100" s="552"/>
      <c r="J100" s="552"/>
      <c r="K100" s="552"/>
      <c r="L100" s="552"/>
      <c r="M100" s="552"/>
      <c r="N100" s="552"/>
      <c r="O100" s="552"/>
      <c r="P100" s="552"/>
      <c r="Q100" s="552"/>
      <c r="R100" s="552"/>
      <c r="S100" s="552"/>
      <c r="T100" s="552"/>
      <c r="U100" s="552"/>
      <c r="V100" s="552"/>
      <c r="W100" s="552"/>
      <c r="X100" s="552"/>
      <c r="Y100" s="552"/>
      <c r="Z100" s="552"/>
      <c r="AA100" s="553"/>
      <c r="AB100" s="146"/>
      <c r="AC100" s="3"/>
      <c r="AD100" s="116"/>
      <c r="AE100" s="160"/>
      <c r="AF100" s="109"/>
      <c r="AG100" s="161"/>
      <c r="AH100" s="105"/>
    </row>
    <row r="101" spans="1:34" ht="7.5" customHeight="1">
      <c r="A101" s="216"/>
      <c r="B101" s="216"/>
      <c r="C101" s="216"/>
      <c r="D101" s="217"/>
      <c r="E101" s="165"/>
      <c r="F101" s="193"/>
      <c r="G101" s="194"/>
      <c r="H101" s="195"/>
      <c r="I101" s="193"/>
      <c r="J101" s="194"/>
      <c r="K101" s="195"/>
      <c r="L101" s="193"/>
      <c r="M101" s="194"/>
      <c r="N101" s="195"/>
      <c r="O101" s="193"/>
      <c r="P101" s="194"/>
      <c r="Q101" s="195"/>
      <c r="R101" s="193"/>
      <c r="S101" s="194"/>
      <c r="T101" s="195"/>
      <c r="U101" s="193"/>
      <c r="V101" s="194"/>
      <c r="W101" s="195"/>
      <c r="X101" s="193"/>
      <c r="Y101" s="164"/>
      <c r="Z101" s="165"/>
      <c r="AA101" s="174"/>
      <c r="AB101" s="219"/>
      <c r="AC101" s="174"/>
      <c r="AD101" s="220"/>
      <c r="AE101" s="221"/>
      <c r="AF101" s="165"/>
      <c r="AG101" s="222"/>
      <c r="AH101" s="253"/>
    </row>
    <row r="102" spans="1:34" ht="9.1999999999999993" customHeight="1">
      <c r="A102" s="223"/>
      <c r="B102" s="84"/>
      <c r="C102" s="84"/>
      <c r="D102" s="84"/>
      <c r="E102" s="84"/>
      <c r="F102" s="86"/>
      <c r="G102" s="86"/>
      <c r="H102" s="86"/>
      <c r="I102" s="86"/>
      <c r="J102" s="86"/>
      <c r="K102" s="86"/>
      <c r="L102" s="86"/>
      <c r="M102" s="86"/>
      <c r="N102" s="86"/>
      <c r="O102" s="86"/>
      <c r="P102" s="86"/>
      <c r="Q102" s="86"/>
      <c r="R102" s="86"/>
      <c r="S102" s="86"/>
      <c r="T102" s="86"/>
      <c r="U102" s="86"/>
      <c r="V102" s="86"/>
      <c r="W102" s="86"/>
      <c r="X102" s="86"/>
      <c r="Y102" s="84"/>
      <c r="Z102" s="84"/>
      <c r="AA102" s="84"/>
      <c r="AB102" s="227"/>
      <c r="AC102" s="84"/>
      <c r="AD102" s="84"/>
      <c r="AE102" s="84"/>
      <c r="AF102" s="84"/>
      <c r="AG102" s="84"/>
      <c r="AH102" s="88"/>
    </row>
    <row r="103" spans="1:34" ht="20.100000000000001" customHeight="1">
      <c r="A103" s="231"/>
      <c r="B103" s="228" t="s">
        <v>116</v>
      </c>
      <c r="C103" s="229"/>
      <c r="D103" s="229"/>
      <c r="E103" s="229"/>
      <c r="F103" s="229"/>
      <c r="G103" s="229"/>
      <c r="H103" s="229"/>
      <c r="I103" s="229"/>
      <c r="J103" s="229"/>
      <c r="K103" s="229"/>
      <c r="L103" s="229"/>
      <c r="M103" s="229"/>
      <c r="N103" s="229"/>
      <c r="O103" s="229"/>
      <c r="P103" s="229"/>
      <c r="Q103" s="229"/>
      <c r="R103" s="229"/>
      <c r="S103" s="229"/>
      <c r="T103" s="229"/>
      <c r="U103" s="229"/>
      <c r="V103" s="229"/>
      <c r="W103" s="229"/>
      <c r="X103" s="229"/>
      <c r="Y103" s="229"/>
      <c r="Z103" s="229"/>
      <c r="AA103" s="229"/>
      <c r="AB103" s="230"/>
      <c r="AC103" s="229"/>
      <c r="AD103" s="231"/>
      <c r="AE103" s="229"/>
      <c r="AF103" s="229"/>
      <c r="AG103" s="229"/>
      <c r="AH103" s="230"/>
    </row>
    <row r="104" spans="1:34" ht="30.75" customHeight="1">
      <c r="A104" s="303">
        <v>1.1000000000000001</v>
      </c>
      <c r="B104" s="232" t="s">
        <v>117</v>
      </c>
      <c r="C104" s="1"/>
      <c r="D104" s="210"/>
      <c r="E104" s="155"/>
      <c r="F104" s="233">
        <v>7523</v>
      </c>
      <c r="G104" s="131"/>
      <c r="H104" s="115"/>
      <c r="I104" s="233">
        <v>7596</v>
      </c>
      <c r="J104" s="131"/>
      <c r="K104" s="115"/>
      <c r="L104" s="233">
        <v>7851</v>
      </c>
      <c r="M104" s="131"/>
      <c r="N104" s="115"/>
      <c r="O104" s="233">
        <v>8177</v>
      </c>
      <c r="P104" s="131"/>
      <c r="Q104" s="115"/>
      <c r="R104" s="233">
        <v>4113</v>
      </c>
      <c r="S104" s="131"/>
      <c r="T104" s="115"/>
      <c r="U104" s="233">
        <v>4287</v>
      </c>
      <c r="V104" s="131"/>
      <c r="W104" s="115"/>
      <c r="X104" s="233">
        <v>4595</v>
      </c>
      <c r="Y104" s="131"/>
      <c r="Z104" s="115"/>
      <c r="AA104" s="234">
        <v>4673</v>
      </c>
      <c r="AB104" s="235"/>
      <c r="AC104" s="1"/>
      <c r="AD104" s="157"/>
      <c r="AE104" s="210"/>
      <c r="AF104" s="155"/>
      <c r="AG104" s="1"/>
      <c r="AH104" s="105"/>
    </row>
    <row r="105" spans="1:34" ht="29.1" customHeight="1">
      <c r="A105" s="303">
        <v>1.2</v>
      </c>
      <c r="B105" s="232" t="s">
        <v>118</v>
      </c>
      <c r="C105" s="1"/>
      <c r="D105" s="210"/>
      <c r="E105" s="155"/>
      <c r="F105" s="233">
        <v>28</v>
      </c>
      <c r="G105" s="131"/>
      <c r="H105" s="115"/>
      <c r="I105" s="233">
        <v>28</v>
      </c>
      <c r="J105" s="131"/>
      <c r="K105" s="115"/>
      <c r="L105" s="233">
        <v>28</v>
      </c>
      <c r="M105" s="131"/>
      <c r="N105" s="115"/>
      <c r="O105" s="129">
        <v>25</v>
      </c>
      <c r="P105" s="131"/>
      <c r="Q105" s="115"/>
      <c r="R105" s="233">
        <v>34</v>
      </c>
      <c r="S105" s="131"/>
      <c r="T105" s="115"/>
      <c r="U105" s="233">
        <v>34</v>
      </c>
      <c r="V105" s="131"/>
      <c r="W105" s="115"/>
      <c r="X105" s="233">
        <v>34</v>
      </c>
      <c r="Y105" s="131"/>
      <c r="Z105" s="115"/>
      <c r="AA105" s="512">
        <v>34</v>
      </c>
      <c r="AB105" s="236"/>
      <c r="AC105" s="1"/>
      <c r="AD105" s="157"/>
      <c r="AE105" s="210"/>
      <c r="AF105" s="155"/>
      <c r="AG105" s="1"/>
      <c r="AH105" s="105"/>
    </row>
    <row r="106" spans="1:34" ht="29.1" customHeight="1">
      <c r="A106" s="303">
        <v>1.3</v>
      </c>
      <c r="B106" s="232" t="s">
        <v>119</v>
      </c>
      <c r="C106" s="1"/>
      <c r="D106" s="210"/>
      <c r="E106" s="155"/>
      <c r="F106" s="233">
        <v>68</v>
      </c>
      <c r="G106" s="131"/>
      <c r="H106" s="115"/>
      <c r="I106" s="233">
        <v>69</v>
      </c>
      <c r="J106" s="131"/>
      <c r="K106" s="115"/>
      <c r="L106" s="233">
        <v>69</v>
      </c>
      <c r="M106" s="131"/>
      <c r="N106" s="115"/>
      <c r="O106" s="129">
        <v>71</v>
      </c>
      <c r="P106" s="131"/>
      <c r="Q106" s="115"/>
      <c r="R106" s="233">
        <v>48</v>
      </c>
      <c r="S106" s="131"/>
      <c r="T106" s="115"/>
      <c r="U106" s="233">
        <v>49</v>
      </c>
      <c r="V106" s="131"/>
      <c r="W106" s="115"/>
      <c r="X106" s="233">
        <v>50</v>
      </c>
      <c r="Y106" s="131"/>
      <c r="Z106" s="115"/>
      <c r="AA106" s="129">
        <v>52</v>
      </c>
      <c r="AB106" s="237"/>
      <c r="AC106" s="1"/>
      <c r="AD106" s="157"/>
      <c r="AE106" s="210"/>
      <c r="AF106" s="155"/>
      <c r="AG106" s="1"/>
      <c r="AH106" s="105"/>
    </row>
    <row r="107" spans="1:34" ht="29.1" customHeight="1">
      <c r="A107" s="303">
        <v>2.1</v>
      </c>
      <c r="B107" s="232" t="s">
        <v>120</v>
      </c>
      <c r="C107" s="1"/>
      <c r="D107" s="210"/>
      <c r="E107" s="155"/>
      <c r="F107" s="233">
        <v>14</v>
      </c>
      <c r="G107" s="131"/>
      <c r="H107" s="115"/>
      <c r="I107" s="233">
        <v>15</v>
      </c>
      <c r="J107" s="131"/>
      <c r="K107" s="115"/>
      <c r="L107" s="233">
        <v>12</v>
      </c>
      <c r="M107" s="131"/>
      <c r="N107" s="115"/>
      <c r="O107" s="233">
        <v>11</v>
      </c>
      <c r="P107" s="131"/>
      <c r="Q107" s="115"/>
      <c r="R107" s="233">
        <v>14</v>
      </c>
      <c r="S107" s="131"/>
      <c r="T107" s="115"/>
      <c r="U107" s="233">
        <v>15</v>
      </c>
      <c r="V107" s="131"/>
      <c r="W107" s="115"/>
      <c r="X107" s="233">
        <v>12</v>
      </c>
      <c r="Y107" s="131"/>
      <c r="Z107" s="115"/>
      <c r="AA107" s="129">
        <v>11</v>
      </c>
      <c r="AB107" s="237"/>
      <c r="AC107" s="1"/>
      <c r="AD107" s="157" t="s">
        <v>121</v>
      </c>
      <c r="AE107" s="210"/>
      <c r="AF107" s="155"/>
      <c r="AG107" s="1"/>
      <c r="AH107" s="105"/>
    </row>
    <row r="108" spans="1:34" ht="29.1" customHeight="1">
      <c r="A108" s="303">
        <v>2.2000000000000002</v>
      </c>
      <c r="B108" s="232" t="s">
        <v>122</v>
      </c>
      <c r="C108" s="1"/>
      <c r="D108" s="210"/>
      <c r="E108" s="155"/>
      <c r="F108" s="233">
        <v>31</v>
      </c>
      <c r="G108" s="131"/>
      <c r="H108" s="115"/>
      <c r="I108" s="233">
        <v>38</v>
      </c>
      <c r="J108" s="131"/>
      <c r="K108" s="115"/>
      <c r="L108" s="233">
        <v>33</v>
      </c>
      <c r="M108" s="131"/>
      <c r="N108" s="115"/>
      <c r="O108" s="233">
        <v>36</v>
      </c>
      <c r="P108" s="131"/>
      <c r="Q108" s="115"/>
      <c r="R108" s="233">
        <v>31</v>
      </c>
      <c r="S108" s="131"/>
      <c r="T108" s="115"/>
      <c r="U108" s="233">
        <v>38</v>
      </c>
      <c r="V108" s="131"/>
      <c r="W108" s="115"/>
      <c r="X108" s="233">
        <v>33</v>
      </c>
      <c r="Y108" s="131"/>
      <c r="Z108" s="115"/>
      <c r="AA108" s="233">
        <v>36</v>
      </c>
      <c r="AB108" s="238"/>
      <c r="AC108" s="1"/>
      <c r="AD108" s="157" t="s">
        <v>121</v>
      </c>
      <c r="AE108" s="210"/>
      <c r="AF108" s="155"/>
      <c r="AG108" s="1"/>
      <c r="AH108" s="105"/>
    </row>
    <row r="109" spans="1:34" ht="29.1" customHeight="1">
      <c r="A109" s="303">
        <v>2.2999999999999998</v>
      </c>
      <c r="B109" s="232" t="s">
        <v>123</v>
      </c>
      <c r="C109" s="1"/>
      <c r="D109" s="210"/>
      <c r="E109" s="155"/>
      <c r="F109" s="233">
        <v>31</v>
      </c>
      <c r="G109" s="131"/>
      <c r="H109" s="115"/>
      <c r="I109" s="233">
        <v>31</v>
      </c>
      <c r="J109" s="131"/>
      <c r="K109" s="115"/>
      <c r="L109" s="233">
        <v>33</v>
      </c>
      <c r="M109" s="131"/>
      <c r="N109" s="115"/>
      <c r="O109" s="233">
        <v>55</v>
      </c>
      <c r="P109" s="131"/>
      <c r="Q109" s="115"/>
      <c r="R109" s="233">
        <v>31</v>
      </c>
      <c r="S109" s="131"/>
      <c r="T109" s="115"/>
      <c r="U109" s="233">
        <v>31</v>
      </c>
      <c r="V109" s="131"/>
      <c r="W109" s="115"/>
      <c r="X109" s="233">
        <v>33</v>
      </c>
      <c r="Y109" s="131"/>
      <c r="Z109" s="115"/>
      <c r="AA109" s="233">
        <v>55</v>
      </c>
      <c r="AB109" s="238"/>
      <c r="AC109" s="1"/>
      <c r="AD109" s="157" t="s">
        <v>121</v>
      </c>
      <c r="AE109" s="210"/>
      <c r="AF109" s="155"/>
      <c r="AG109" s="1"/>
      <c r="AH109" s="105"/>
    </row>
    <row r="110" spans="1:34" ht="17.45" customHeight="1">
      <c r="A110" s="513">
        <v>3</v>
      </c>
      <c r="B110" s="232" t="s">
        <v>124</v>
      </c>
      <c r="C110" s="1"/>
      <c r="D110" s="210"/>
      <c r="E110" s="155"/>
      <c r="F110" s="104"/>
      <c r="G110" s="131"/>
      <c r="H110" s="115"/>
      <c r="I110" s="104"/>
      <c r="J110" s="131"/>
      <c r="K110" s="115"/>
      <c r="L110" s="104"/>
      <c r="M110" s="131"/>
      <c r="N110" s="115"/>
      <c r="O110" s="104"/>
      <c r="P110" s="131"/>
      <c r="Q110" s="115"/>
      <c r="R110" s="104"/>
      <c r="S110" s="131"/>
      <c r="T110" s="115"/>
      <c r="U110" s="104"/>
      <c r="V110" s="131"/>
      <c r="W110" s="115"/>
      <c r="X110" s="104"/>
      <c r="Y110" s="131"/>
      <c r="Z110" s="115"/>
      <c r="AA110" s="104"/>
      <c r="AB110" s="239"/>
      <c r="AC110" s="1"/>
      <c r="AD110" s="157"/>
      <c r="AE110" s="210"/>
      <c r="AF110" s="155"/>
      <c r="AG110" s="1"/>
      <c r="AH110" s="105"/>
    </row>
    <row r="111" spans="1:34" ht="15" customHeight="1">
      <c r="A111" s="303">
        <v>3.1</v>
      </c>
      <c r="B111" s="232" t="s">
        <v>125</v>
      </c>
      <c r="C111" s="1"/>
      <c r="D111" s="210"/>
      <c r="E111" s="155"/>
      <c r="F111" s="240">
        <v>2.95</v>
      </c>
      <c r="G111" s="131"/>
      <c r="H111" s="115"/>
      <c r="I111" s="240">
        <v>3.38</v>
      </c>
      <c r="J111" s="131"/>
      <c r="K111" s="115"/>
      <c r="L111" s="240">
        <v>2.72</v>
      </c>
      <c r="M111" s="131"/>
      <c r="N111" s="115"/>
      <c r="O111" s="240">
        <v>2.2561323510408799</v>
      </c>
      <c r="P111" s="131"/>
      <c r="Q111" s="115"/>
      <c r="R111" s="240">
        <v>1.79</v>
      </c>
      <c r="S111" s="131"/>
      <c r="T111" s="115"/>
      <c r="U111" s="240">
        <v>1.73</v>
      </c>
      <c r="V111" s="131"/>
      <c r="W111" s="115"/>
      <c r="X111" s="240">
        <v>1.43</v>
      </c>
      <c r="Y111" s="131"/>
      <c r="Z111" s="115"/>
      <c r="AA111" s="241">
        <v>1.7172335551478799</v>
      </c>
      <c r="AB111" s="242"/>
      <c r="AC111" s="1"/>
      <c r="AD111" s="157"/>
      <c r="AE111" s="210"/>
      <c r="AF111" s="155"/>
      <c r="AG111" s="1"/>
      <c r="AH111" s="105"/>
    </row>
    <row r="112" spans="1:34" ht="15" customHeight="1">
      <c r="A112" s="303">
        <v>3.2</v>
      </c>
      <c r="B112" s="232" t="s">
        <v>126</v>
      </c>
      <c r="C112" s="1"/>
      <c r="D112" s="210"/>
      <c r="E112" s="155"/>
      <c r="F112" s="240">
        <v>0.87</v>
      </c>
      <c r="G112" s="131"/>
      <c r="H112" s="115"/>
      <c r="I112" s="240">
        <v>0.99</v>
      </c>
      <c r="J112" s="131"/>
      <c r="K112" s="115"/>
      <c r="L112" s="240">
        <v>0.85</v>
      </c>
      <c r="M112" s="131"/>
      <c r="N112" s="115"/>
      <c r="O112" s="243">
        <v>0.69832668008408305</v>
      </c>
      <c r="P112" s="131"/>
      <c r="Q112" s="115"/>
      <c r="R112" s="240">
        <v>0.71</v>
      </c>
      <c r="S112" s="131"/>
      <c r="T112" s="115"/>
      <c r="U112" s="240">
        <v>0.46</v>
      </c>
      <c r="V112" s="131"/>
      <c r="W112" s="115"/>
      <c r="X112" s="240">
        <v>0.36</v>
      </c>
      <c r="Y112" s="131"/>
      <c r="Z112" s="115"/>
      <c r="AA112" s="244">
        <v>0.44031629619176399</v>
      </c>
      <c r="AB112" s="245"/>
      <c r="AC112" s="1"/>
      <c r="AD112" s="157"/>
      <c r="AE112" s="210"/>
      <c r="AF112" s="155"/>
      <c r="AG112" s="1"/>
      <c r="AH112" s="105"/>
    </row>
    <row r="113" spans="1:34" ht="29.1" customHeight="1">
      <c r="A113" s="303">
        <v>3.3</v>
      </c>
      <c r="B113" s="232" t="s">
        <v>127</v>
      </c>
      <c r="C113" s="1"/>
      <c r="D113" s="210"/>
      <c r="E113" s="155"/>
      <c r="F113" s="240">
        <v>2</v>
      </c>
      <c r="G113" s="131"/>
      <c r="H113" s="115"/>
      <c r="I113" s="240">
        <v>2.64</v>
      </c>
      <c r="J113" s="131"/>
      <c r="K113" s="115"/>
      <c r="L113" s="240">
        <v>2.37</v>
      </c>
      <c r="M113" s="131"/>
      <c r="N113" s="115"/>
      <c r="O113" s="240">
        <v>2.0815506810198601</v>
      </c>
      <c r="P113" s="131"/>
      <c r="Q113" s="115"/>
      <c r="R113" s="240">
        <v>1.23</v>
      </c>
      <c r="S113" s="131"/>
      <c r="T113" s="115"/>
      <c r="U113" s="240">
        <v>1.01</v>
      </c>
      <c r="V113" s="131"/>
      <c r="W113" s="115"/>
      <c r="X113" s="240">
        <v>0.89</v>
      </c>
      <c r="Y113" s="131"/>
      <c r="Z113" s="115"/>
      <c r="AA113" s="244">
        <v>1.25490144414653</v>
      </c>
      <c r="AB113" s="245"/>
      <c r="AC113" s="1"/>
      <c r="AD113" s="157"/>
      <c r="AE113" s="210"/>
      <c r="AF113" s="155"/>
      <c r="AG113" s="1"/>
      <c r="AH113" s="105"/>
    </row>
    <row r="114" spans="1:34" ht="15" customHeight="1">
      <c r="A114" s="303">
        <v>3.4</v>
      </c>
      <c r="B114" s="232" t="s">
        <v>128</v>
      </c>
      <c r="C114" s="1"/>
      <c r="D114" s="210"/>
      <c r="E114" s="155"/>
      <c r="F114" s="233">
        <v>0</v>
      </c>
      <c r="G114" s="131"/>
      <c r="H114" s="115"/>
      <c r="I114" s="233">
        <v>1</v>
      </c>
      <c r="J114" s="131"/>
      <c r="K114" s="115"/>
      <c r="L114" s="233">
        <v>0</v>
      </c>
      <c r="M114" s="131"/>
      <c r="N114" s="115"/>
      <c r="O114" s="233">
        <v>0</v>
      </c>
      <c r="P114" s="131"/>
      <c r="Q114" s="115"/>
      <c r="R114" s="233">
        <v>0</v>
      </c>
      <c r="S114" s="131"/>
      <c r="T114" s="115"/>
      <c r="U114" s="233">
        <v>0</v>
      </c>
      <c r="V114" s="131"/>
      <c r="W114" s="115"/>
      <c r="X114" s="233">
        <v>0</v>
      </c>
      <c r="Y114" s="131"/>
      <c r="Z114" s="115"/>
      <c r="AA114" s="129">
        <v>1</v>
      </c>
      <c r="AB114" s="237"/>
      <c r="AC114" s="1"/>
      <c r="AD114" s="157"/>
      <c r="AE114" s="210"/>
      <c r="AF114" s="155"/>
      <c r="AG114" s="1"/>
      <c r="AH114" s="105"/>
    </row>
    <row r="115" spans="1:34" ht="9.1999999999999993" customHeight="1">
      <c r="A115" s="216"/>
      <c r="B115" s="216"/>
      <c r="C115" s="216"/>
      <c r="D115" s="217"/>
      <c r="E115" s="165"/>
      <c r="F115" s="218"/>
      <c r="G115" s="136"/>
      <c r="H115" s="137"/>
      <c r="I115" s="218"/>
      <c r="J115" s="136"/>
      <c r="K115" s="137"/>
      <c r="L115" s="218"/>
      <c r="M115" s="136"/>
      <c r="N115" s="137"/>
      <c r="O115" s="218"/>
      <c r="P115" s="136"/>
      <c r="Q115" s="137"/>
      <c r="R115" s="218"/>
      <c r="S115" s="136"/>
      <c r="T115" s="137"/>
      <c r="U115" s="218"/>
      <c r="W115" s="246"/>
      <c r="Y115" s="164"/>
      <c r="Z115" s="165"/>
      <c r="AA115" s="174"/>
      <c r="AB115" s="219"/>
      <c r="AC115" s="174"/>
      <c r="AD115" s="220"/>
      <c r="AE115" s="221"/>
      <c r="AF115" s="165"/>
      <c r="AG115" s="222"/>
      <c r="AH115" s="253"/>
    </row>
    <row r="116" spans="1:34" ht="7.5" customHeight="1">
      <c r="A116" s="223"/>
      <c r="B116" s="84"/>
      <c r="C116" s="84"/>
      <c r="D116" s="84"/>
      <c r="E116" s="84"/>
      <c r="F116" s="98"/>
      <c r="G116" s="98"/>
      <c r="H116" s="98"/>
      <c r="I116" s="98"/>
      <c r="J116" s="98"/>
      <c r="K116" s="98"/>
      <c r="L116" s="98"/>
      <c r="M116" s="98"/>
      <c r="N116" s="98"/>
      <c r="O116" s="98"/>
      <c r="P116" s="98"/>
      <c r="Q116" s="98"/>
      <c r="R116" s="98"/>
      <c r="S116" s="98"/>
      <c r="T116" s="98"/>
      <c r="U116" s="98"/>
      <c r="V116" s="99"/>
      <c r="W116" s="100"/>
      <c r="X116" s="98"/>
      <c r="Y116" s="84"/>
      <c r="Z116" s="84"/>
      <c r="AA116" s="84"/>
      <c r="AB116" s="227"/>
      <c r="AC116" s="84"/>
      <c r="AD116" s="84"/>
      <c r="AE116" s="84"/>
      <c r="AF116" s="84"/>
      <c r="AG116" s="84"/>
      <c r="AH116" s="88"/>
    </row>
    <row r="117" spans="1:34" ht="20.100000000000001" customHeight="1">
      <c r="A117" s="231"/>
      <c r="B117" s="228" t="s">
        <v>129</v>
      </c>
      <c r="C117" s="229"/>
      <c r="D117" s="229"/>
      <c r="E117" s="229"/>
      <c r="F117" s="247"/>
      <c r="G117" s="247"/>
      <c r="H117" s="247"/>
      <c r="I117" s="247"/>
      <c r="J117" s="247"/>
      <c r="K117" s="247"/>
      <c r="L117" s="247"/>
      <c r="M117" s="247"/>
      <c r="N117" s="247"/>
      <c r="O117" s="247"/>
      <c r="P117" s="247"/>
      <c r="Q117" s="247"/>
      <c r="R117" s="247"/>
      <c r="S117" s="247"/>
      <c r="T117" s="247"/>
      <c r="U117" s="247"/>
      <c r="V117" s="247"/>
      <c r="W117" s="247"/>
      <c r="X117" s="247"/>
      <c r="Y117" s="229"/>
      <c r="Z117" s="229"/>
      <c r="AA117" s="229"/>
      <c r="AB117" s="230"/>
      <c r="AC117" s="229"/>
      <c r="AD117" s="231"/>
      <c r="AE117" s="229"/>
      <c r="AF117" s="229"/>
      <c r="AG117" s="229"/>
      <c r="AH117" s="230"/>
    </row>
    <row r="118" spans="1:34" ht="8.25" customHeight="1">
      <c r="A118" s="232"/>
      <c r="B118" s="1"/>
      <c r="C118" s="1"/>
      <c r="D118" s="210"/>
      <c r="E118" s="155"/>
      <c r="F118" s="110"/>
      <c r="G118" s="111"/>
      <c r="H118" s="112"/>
      <c r="I118" s="110"/>
      <c r="J118" s="111"/>
      <c r="K118" s="112"/>
      <c r="L118" s="110"/>
      <c r="M118" s="111"/>
      <c r="N118" s="112"/>
      <c r="O118" s="110"/>
      <c r="P118" s="111"/>
      <c r="Q118" s="112"/>
      <c r="R118" s="110"/>
      <c r="S118" s="111"/>
      <c r="T118" s="112"/>
      <c r="U118" s="110"/>
      <c r="V118" s="111"/>
      <c r="W118" s="112"/>
      <c r="X118" s="110"/>
      <c r="Y118" s="210"/>
      <c r="Z118" s="155"/>
      <c r="AA118" s="1"/>
      <c r="AB118" s="105"/>
      <c r="AC118" s="1"/>
      <c r="AD118" s="232"/>
      <c r="AE118" s="210"/>
      <c r="AF118" s="155"/>
      <c r="AG118" s="1"/>
      <c r="AH118" s="105"/>
    </row>
    <row r="119" spans="1:34" ht="48" customHeight="1">
      <c r="A119" s="232"/>
      <c r="B119" s="517" t="s">
        <v>130</v>
      </c>
      <c r="C119" s="517"/>
      <c r="D119" s="518"/>
      <c r="E119" s="155"/>
      <c r="F119" s="248">
        <f>(52490+14520.23)/(985927996540*0.0192*0.001)</f>
        <v>3.5399300537985443E-3</v>
      </c>
      <c r="G119" s="111"/>
      <c r="H119" s="112"/>
      <c r="I119" s="248">
        <f>(52217.43+14585.62)/(966367682110*0.0192*0.001)</f>
        <v>3.6004158512797707E-3</v>
      </c>
      <c r="J119" s="111"/>
      <c r="K119" s="112"/>
      <c r="L119" s="248">
        <f>(52299.56+14657.94)/(913723798840*0.0192*0.001)</f>
        <v>3.8166564076518401E-3</v>
      </c>
      <c r="M119" s="111"/>
      <c r="N119" s="112"/>
      <c r="O119" s="249">
        <f>(50232+14688.68)/(957516510700*0.9352*0.0192*0.001)</f>
        <v>3.7759919686603718E-3</v>
      </c>
      <c r="P119" s="111"/>
      <c r="Q119" s="112"/>
      <c r="R119" s="248">
        <v>1.7600000000000001E-3</v>
      </c>
      <c r="S119" s="111"/>
      <c r="T119" s="112"/>
      <c r="U119" s="248">
        <v>1.97E-3</v>
      </c>
      <c r="V119" s="111"/>
      <c r="W119" s="112"/>
      <c r="X119" s="248">
        <v>1.83E-3</v>
      </c>
      <c r="Y119" s="210"/>
      <c r="Z119" s="155"/>
      <c r="AA119" s="248">
        <v>1.8829999999999999E-3</v>
      </c>
      <c r="AB119" s="250"/>
      <c r="AC119" s="1"/>
      <c r="AD119" s="140" t="s">
        <v>131</v>
      </c>
      <c r="AE119" s="210"/>
      <c r="AF119" s="155"/>
      <c r="AH119" s="105"/>
    </row>
    <row r="120" spans="1:34" ht="128.25" customHeight="1">
      <c r="A120" s="232"/>
      <c r="B120" s="530" t="s">
        <v>132</v>
      </c>
      <c r="C120" s="530"/>
      <c r="D120" s="538"/>
      <c r="E120" s="155"/>
      <c r="F120" s="248">
        <f>2073.302*0.935/F37</f>
        <v>2.8437935878533774E-3</v>
      </c>
      <c r="G120" s="111"/>
      <c r="H120" s="112"/>
      <c r="I120" s="248">
        <f>1852.137*0.934/I37</f>
        <v>2.471825875139568E-3</v>
      </c>
      <c r="J120" s="111"/>
      <c r="K120" s="112"/>
      <c r="L120" s="248">
        <f>1518.289*0.938/L37</f>
        <v>1.9631907709632334E-3</v>
      </c>
      <c r="M120" s="111"/>
      <c r="N120" s="112"/>
      <c r="O120" s="248">
        <f>942.34*0.9352/O37</f>
        <v>1.2885864816267237E-3</v>
      </c>
      <c r="P120" s="111"/>
      <c r="Q120" s="112"/>
      <c r="R120" s="248">
        <v>2.5899999999999999E-3</v>
      </c>
      <c r="S120" s="111"/>
      <c r="T120" s="112"/>
      <c r="U120" s="248">
        <v>1.8E-3</v>
      </c>
      <c r="V120" s="111"/>
      <c r="W120" s="112"/>
      <c r="X120" s="248">
        <v>1.49E-3</v>
      </c>
      <c r="Y120" s="210"/>
      <c r="Z120" s="155"/>
      <c r="AA120" s="248">
        <v>1.6000000000000001E-3</v>
      </c>
      <c r="AB120" s="250"/>
      <c r="AC120" s="1"/>
      <c r="AD120" s="140" t="s">
        <v>133</v>
      </c>
      <c r="AE120" s="210"/>
      <c r="AF120" s="155"/>
      <c r="AG120" s="1" t="s">
        <v>134</v>
      </c>
      <c r="AH120" s="105"/>
    </row>
    <row r="121" spans="1:34" ht="14.1" customHeight="1">
      <c r="A121" s="254"/>
      <c r="B121" s="251"/>
      <c r="C121" s="21"/>
      <c r="D121" s="252"/>
      <c r="E121" s="170"/>
      <c r="F121" s="193"/>
      <c r="G121" s="194"/>
      <c r="H121" s="195"/>
      <c r="I121" s="193"/>
      <c r="J121" s="194"/>
      <c r="K121" s="195"/>
      <c r="L121" s="193"/>
      <c r="M121" s="194"/>
      <c r="N121" s="195"/>
      <c r="O121" s="193"/>
      <c r="P121" s="194"/>
      <c r="Q121" s="195"/>
      <c r="R121" s="193"/>
      <c r="S121" s="194"/>
      <c r="T121" s="195"/>
      <c r="U121" s="193"/>
      <c r="V121" s="194"/>
      <c r="W121" s="195"/>
      <c r="X121" s="193"/>
      <c r="Y121" s="252"/>
      <c r="Z121" s="170"/>
      <c r="AA121" s="21"/>
      <c r="AB121" s="253"/>
      <c r="AC121" s="21"/>
      <c r="AD121" s="254"/>
      <c r="AE121" s="252"/>
      <c r="AF121" s="170"/>
      <c r="AG121" s="21"/>
      <c r="AH121" s="253"/>
    </row>
    <row r="122" spans="1:34" ht="6.6" customHeight="1">
      <c r="A122" s="292"/>
      <c r="B122" s="87"/>
      <c r="C122" s="87"/>
      <c r="D122" s="87"/>
      <c r="E122" s="87"/>
      <c r="F122" s="86"/>
      <c r="G122" s="86"/>
      <c r="H122" s="86"/>
      <c r="I122" s="86"/>
      <c r="J122" s="86"/>
      <c r="K122" s="86"/>
      <c r="L122" s="86"/>
      <c r="M122" s="86"/>
      <c r="N122" s="86"/>
      <c r="O122" s="86"/>
      <c r="P122" s="86"/>
      <c r="Q122" s="86"/>
      <c r="R122" s="86"/>
      <c r="S122" s="86"/>
      <c r="T122" s="86"/>
      <c r="U122" s="86"/>
      <c r="V122" s="86"/>
      <c r="W122" s="86"/>
      <c r="X122" s="86"/>
      <c r="Y122" s="87"/>
      <c r="Z122" s="87"/>
      <c r="AA122" s="87"/>
      <c r="AB122" s="87"/>
      <c r="AC122" s="87"/>
      <c r="AD122" s="84"/>
      <c r="AE122" s="84"/>
      <c r="AF122" s="84"/>
      <c r="AG122" s="84"/>
      <c r="AH122" s="87"/>
    </row>
    <row r="123" spans="1:34" ht="49.5" customHeight="1">
      <c r="A123" s="232"/>
      <c r="B123" s="450" t="s">
        <v>384</v>
      </c>
      <c r="C123" s="1"/>
      <c r="D123" s="1"/>
      <c r="E123" s="1"/>
      <c r="F123" s="2"/>
      <c r="G123" s="2"/>
      <c r="H123" s="2"/>
      <c r="I123" s="2"/>
      <c r="J123" s="2"/>
      <c r="K123" s="2"/>
      <c r="L123" s="2"/>
      <c r="M123" s="2"/>
      <c r="N123" s="2"/>
      <c r="O123" s="2"/>
      <c r="P123" s="2"/>
      <c r="Q123" s="2"/>
      <c r="R123" s="2"/>
      <c r="S123" s="2"/>
      <c r="T123" s="2"/>
      <c r="U123" s="2"/>
      <c r="V123" s="2"/>
      <c r="W123" s="2"/>
      <c r="X123" s="2"/>
      <c r="Y123" s="1"/>
      <c r="Z123" s="1"/>
      <c r="AA123" s="1"/>
      <c r="AB123" s="1"/>
      <c r="AC123" s="1"/>
      <c r="AD123" s="3"/>
      <c r="AE123" s="3"/>
      <c r="AF123" s="3"/>
      <c r="AG123" s="3"/>
      <c r="AH123" s="1"/>
    </row>
  </sheetData>
  <sheetProtection algorithmName="SHA-512" hashValue="8Pz0lcEypgznFf7BjHok6DwsWXBQH/9WOmEvHFULJ03UJGUMj7czweBqzpV45efPiSPfHwPdAVEFjXzmkStpFg==" saltValue="D8FnQm7cns2RaFhxg2P4Dw==" spinCount="100000" sheet="1" objects="1" scenarios="1"/>
  <mergeCells count="80">
    <mergeCell ref="B97:D97"/>
    <mergeCell ref="B98:D98"/>
    <mergeCell ref="B119:D119"/>
    <mergeCell ref="B120:D120"/>
    <mergeCell ref="R80:AA83"/>
    <mergeCell ref="B81:C81"/>
    <mergeCell ref="B83:D84"/>
    <mergeCell ref="F88:AA100"/>
    <mergeCell ref="B89:D89"/>
    <mergeCell ref="B90:D90"/>
    <mergeCell ref="B91:D91"/>
    <mergeCell ref="B92:D92"/>
    <mergeCell ref="B94:D94"/>
    <mergeCell ref="B95:D95"/>
    <mergeCell ref="B71:D71"/>
    <mergeCell ref="B72:D72"/>
    <mergeCell ref="B74:D74"/>
    <mergeCell ref="AG74:AG77"/>
    <mergeCell ref="B75:D75"/>
    <mergeCell ref="B76:D76"/>
    <mergeCell ref="B77:D77"/>
    <mergeCell ref="B69:D69"/>
    <mergeCell ref="B53:D53"/>
    <mergeCell ref="B54:D54"/>
    <mergeCell ref="B56:D56"/>
    <mergeCell ref="B57:D57"/>
    <mergeCell ref="B64:C64"/>
    <mergeCell ref="B65:D65"/>
    <mergeCell ref="B66:D66"/>
    <mergeCell ref="B67:D67"/>
    <mergeCell ref="B68:D68"/>
    <mergeCell ref="R57:AA67"/>
    <mergeCell ref="B59:C59"/>
    <mergeCell ref="B60:D60"/>
    <mergeCell ref="B61:D61"/>
    <mergeCell ref="B62:D62"/>
    <mergeCell ref="B63:C63"/>
    <mergeCell ref="AG36:AG37"/>
    <mergeCell ref="B37:C37"/>
    <mergeCell ref="B38:C38"/>
    <mergeCell ref="B41:D41"/>
    <mergeCell ref="B43:D43"/>
    <mergeCell ref="B44:D44"/>
    <mergeCell ref="R44:AA54"/>
    <mergeCell ref="B45:D45"/>
    <mergeCell ref="B46:D46"/>
    <mergeCell ref="AG46:AG47"/>
    <mergeCell ref="AG29:AG31"/>
    <mergeCell ref="B30:D30"/>
    <mergeCell ref="B31:D31"/>
    <mergeCell ref="B32:D32"/>
    <mergeCell ref="B33:D33"/>
    <mergeCell ref="AD34:AD35"/>
    <mergeCell ref="B26:D26"/>
    <mergeCell ref="B27:D27"/>
    <mergeCell ref="B28:D28"/>
    <mergeCell ref="B29:D29"/>
    <mergeCell ref="F29:O29"/>
    <mergeCell ref="R29:AA29"/>
    <mergeCell ref="C2:D2"/>
    <mergeCell ref="F11:O11"/>
    <mergeCell ref="B12:C12"/>
    <mergeCell ref="B19:D19"/>
    <mergeCell ref="B20:D20"/>
    <mergeCell ref="R11:AA11"/>
    <mergeCell ref="B21:D21"/>
    <mergeCell ref="B79:D79"/>
    <mergeCell ref="B70:D70"/>
    <mergeCell ref="R70:AA72"/>
    <mergeCell ref="B48:C48"/>
    <mergeCell ref="B49:D49"/>
    <mergeCell ref="B50:D50"/>
    <mergeCell ref="B51:D51"/>
    <mergeCell ref="B52:D52"/>
    <mergeCell ref="B36:C36"/>
    <mergeCell ref="B22:D22"/>
    <mergeCell ref="B23:D23"/>
    <mergeCell ref="B24:D24"/>
    <mergeCell ref="B25:D25"/>
    <mergeCell ref="B34:D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88FCB-86A6-423C-A3ED-3C6BDA144F63}">
  <dimension ref="A1:Y197"/>
  <sheetViews>
    <sheetView topLeftCell="B1" workbookViewId="0">
      <selection activeCell="D34" sqref="D34:E34"/>
    </sheetView>
  </sheetViews>
  <sheetFormatPr defaultColWidth="13.85546875" defaultRowHeight="15"/>
  <cols>
    <col min="1" max="1" width="86" hidden="1" customWidth="1"/>
    <col min="2" max="2" width="3.42578125" customWidth="1"/>
    <col min="3" max="3" width="9.42578125" customWidth="1"/>
    <col min="4" max="4" width="29.42578125" customWidth="1"/>
    <col min="5" max="5" width="37.5703125" customWidth="1"/>
    <col min="7" max="7" width="2.42578125" customWidth="1"/>
    <col min="8" max="8" width="14.85546875" customWidth="1"/>
    <col min="9" max="10" width="1.5703125" customWidth="1"/>
    <col min="11" max="11" width="15.42578125" customWidth="1"/>
    <col min="12" max="13" width="1.5703125" customWidth="1"/>
    <col min="14" max="14" width="15.85546875" customWidth="1"/>
    <col min="15" max="16" width="1.5703125" customWidth="1"/>
    <col min="17" max="17" width="15.85546875" style="382" customWidth="1"/>
    <col min="18" max="19" width="1.5703125" customWidth="1"/>
    <col min="20" max="20" width="118" customWidth="1"/>
    <col min="21" max="21" width="3.42578125" customWidth="1"/>
  </cols>
  <sheetData>
    <row r="1" spans="1:21" ht="67.5" customHeight="1">
      <c r="C1" s="232"/>
      <c r="E1" s="531" t="s">
        <v>135</v>
      </c>
      <c r="F1" s="531"/>
      <c r="G1" s="255"/>
      <c r="H1" s="255"/>
      <c r="I1" s="255"/>
      <c r="J1" s="255"/>
      <c r="K1" s="255"/>
      <c r="L1" s="255"/>
      <c r="M1" s="4"/>
      <c r="N1" s="4"/>
      <c r="O1" s="4"/>
      <c r="P1" s="4"/>
      <c r="Q1" s="256"/>
      <c r="R1" s="4"/>
      <c r="S1" s="4"/>
      <c r="T1" s="4"/>
      <c r="U1" s="1"/>
    </row>
    <row r="2" spans="1:21" ht="15" customHeight="1">
      <c r="C2" s="232"/>
      <c r="D2" s="257" t="s">
        <v>1</v>
      </c>
      <c r="E2" s="8" t="s">
        <v>136</v>
      </c>
      <c r="F2" s="258"/>
      <c r="G2" s="259"/>
      <c r="H2" s="259"/>
      <c r="I2" s="259"/>
      <c r="J2" s="259"/>
      <c r="K2" s="259"/>
      <c r="L2" s="259"/>
      <c r="M2" s="259"/>
      <c r="N2" s="259"/>
      <c r="O2" s="259"/>
      <c r="P2" s="259"/>
      <c r="Q2" s="232"/>
      <c r="R2" s="232"/>
      <c r="S2" s="232"/>
      <c r="T2" s="232"/>
      <c r="U2" s="1"/>
    </row>
    <row r="3" spans="1:21" ht="15" customHeight="1">
      <c r="C3" s="232"/>
      <c r="D3" s="257" t="s">
        <v>137</v>
      </c>
      <c r="E3" s="8" t="s">
        <v>138</v>
      </c>
      <c r="F3" s="258"/>
      <c r="G3" s="259"/>
      <c r="H3" s="259"/>
      <c r="I3" s="259"/>
      <c r="J3" s="259"/>
      <c r="K3" s="259"/>
      <c r="L3" s="259"/>
      <c r="M3" s="259"/>
      <c r="N3" s="259"/>
      <c r="O3" s="259"/>
      <c r="P3" s="259"/>
      <c r="Q3" s="232"/>
      <c r="R3" s="232"/>
      <c r="S3" s="232"/>
      <c r="T3" s="232"/>
      <c r="U3" s="1"/>
    </row>
    <row r="4" spans="1:21" ht="15" customHeight="1">
      <c r="C4" s="232"/>
      <c r="D4" s="257" t="s">
        <v>5</v>
      </c>
      <c r="E4" s="8" t="s">
        <v>6</v>
      </c>
      <c r="F4" s="258"/>
      <c r="G4" s="259"/>
      <c r="H4" s="259"/>
      <c r="I4" s="259"/>
      <c r="J4" s="259"/>
      <c r="K4" s="259"/>
      <c r="L4" s="259"/>
      <c r="M4" s="259"/>
      <c r="N4" s="259"/>
      <c r="O4" s="259"/>
      <c r="P4" s="259"/>
      <c r="Q4" s="232"/>
      <c r="R4" s="232"/>
      <c r="S4" s="232"/>
      <c r="T4" s="232"/>
      <c r="U4" s="1"/>
    </row>
    <row r="5" spans="1:21" ht="15" customHeight="1">
      <c r="C5" s="232"/>
      <c r="D5" s="257" t="s">
        <v>7</v>
      </c>
      <c r="E5" s="8" t="s">
        <v>8</v>
      </c>
      <c r="F5" s="258"/>
      <c r="G5" s="259"/>
      <c r="H5" s="259"/>
      <c r="I5" s="259"/>
      <c r="J5" s="259"/>
      <c r="K5" s="259"/>
      <c r="L5" s="259"/>
      <c r="M5" s="259"/>
      <c r="N5" s="259"/>
      <c r="O5" s="259"/>
      <c r="P5" s="259"/>
      <c r="Q5" s="232"/>
      <c r="R5" s="232"/>
      <c r="S5" s="232"/>
      <c r="T5" s="232"/>
      <c r="U5" s="1"/>
    </row>
    <row r="6" spans="1:21" ht="15" customHeight="1">
      <c r="C6" s="232"/>
      <c r="D6" s="257" t="s">
        <v>139</v>
      </c>
      <c r="E6" s="8" t="s">
        <v>8</v>
      </c>
      <c r="F6" s="258"/>
      <c r="G6" s="259"/>
      <c r="H6" s="259"/>
      <c r="I6" s="259"/>
      <c r="J6" s="259"/>
      <c r="K6" s="259"/>
      <c r="L6" s="259"/>
      <c r="M6" s="259"/>
      <c r="N6" s="259"/>
      <c r="O6" s="259"/>
      <c r="P6" s="259"/>
      <c r="Q6" s="232"/>
      <c r="R6" s="232"/>
      <c r="S6" s="232"/>
      <c r="T6" s="232"/>
      <c r="U6" s="1"/>
    </row>
    <row r="7" spans="1:21" ht="15" customHeight="1">
      <c r="C7" s="232"/>
      <c r="D7" s="257" t="s">
        <v>9</v>
      </c>
      <c r="E7" s="8" t="s">
        <v>10</v>
      </c>
      <c r="F7" s="258"/>
      <c r="G7" s="259"/>
      <c r="H7" s="259"/>
      <c r="I7" s="259"/>
      <c r="J7" s="259"/>
      <c r="K7" s="259"/>
      <c r="L7" s="259"/>
      <c r="M7" s="259"/>
      <c r="N7" s="259"/>
      <c r="O7" s="259"/>
      <c r="P7" s="259"/>
      <c r="Q7" s="232"/>
      <c r="R7" s="232"/>
      <c r="S7" s="232"/>
      <c r="T7" s="232"/>
      <c r="U7" s="1"/>
    </row>
    <row r="8" spans="1:21" ht="15" customHeight="1">
      <c r="C8" s="232"/>
      <c r="D8" s="257" t="s">
        <v>11</v>
      </c>
      <c r="E8" s="13">
        <v>2022</v>
      </c>
      <c r="F8" s="258"/>
      <c r="G8" s="259"/>
      <c r="H8" s="259"/>
      <c r="I8" s="259"/>
      <c r="J8" s="259"/>
      <c r="K8" s="259"/>
      <c r="L8" s="259"/>
      <c r="M8" s="259"/>
      <c r="N8" s="259"/>
      <c r="O8" s="259"/>
      <c r="P8" s="259"/>
      <c r="Q8" s="232"/>
      <c r="R8" s="232"/>
      <c r="S8" s="232"/>
      <c r="T8" s="232"/>
      <c r="U8" s="1"/>
    </row>
    <row r="9" spans="1:21" ht="15" customHeight="1">
      <c r="C9" s="254"/>
      <c r="D9" s="21"/>
      <c r="E9" s="21"/>
      <c r="F9" s="21"/>
      <c r="G9" s="21"/>
      <c r="H9" s="21"/>
      <c r="I9" s="21"/>
      <c r="J9" s="21"/>
      <c r="K9" s="21"/>
      <c r="L9" s="21"/>
      <c r="M9" s="21"/>
      <c r="N9" s="21"/>
      <c r="O9" s="21"/>
      <c r="P9" s="21"/>
      <c r="Q9" s="254"/>
      <c r="R9" s="254"/>
      <c r="S9" s="254"/>
      <c r="T9" s="254"/>
      <c r="U9" s="21"/>
    </row>
    <row r="10" spans="1:21" ht="15" customHeight="1">
      <c r="C10" s="260"/>
      <c r="D10" s="261"/>
      <c r="E10" s="261"/>
      <c r="F10" s="262"/>
      <c r="G10" s="263"/>
      <c r="H10" s="261"/>
      <c r="I10" s="264"/>
      <c r="J10" s="261"/>
      <c r="K10" s="261"/>
      <c r="L10" s="264"/>
      <c r="M10" s="261"/>
      <c r="N10" s="261"/>
      <c r="O10" s="262"/>
      <c r="P10" s="263"/>
      <c r="Q10" s="265"/>
      <c r="R10" s="266"/>
      <c r="S10" s="265"/>
      <c r="T10" s="265"/>
      <c r="U10" s="264"/>
    </row>
    <row r="11" spans="1:21" ht="15" customHeight="1">
      <c r="C11" s="267"/>
      <c r="D11" s="268"/>
      <c r="E11" s="268"/>
      <c r="F11" s="269"/>
      <c r="G11" s="270"/>
      <c r="H11" s="268"/>
      <c r="I11" s="271"/>
      <c r="J11" s="272"/>
      <c r="K11" s="268"/>
      <c r="L11" s="271"/>
      <c r="M11" s="272"/>
      <c r="N11" s="268"/>
      <c r="O11" s="269"/>
      <c r="P11" s="270"/>
      <c r="Q11" s="273"/>
      <c r="R11" s="271"/>
      <c r="S11" s="272"/>
      <c r="T11" s="272"/>
      <c r="U11" s="271"/>
    </row>
    <row r="12" spans="1:21" ht="15" customHeight="1">
      <c r="A12" s="274" t="s">
        <v>140</v>
      </c>
      <c r="C12" s="275" t="s">
        <v>141</v>
      </c>
      <c r="D12" s="554"/>
      <c r="E12" s="555"/>
      <c r="F12" s="277"/>
      <c r="G12" s="277"/>
      <c r="H12" s="278">
        <v>2018</v>
      </c>
      <c r="I12" s="279"/>
      <c r="J12" s="269"/>
      <c r="K12" s="278">
        <v>2019</v>
      </c>
      <c r="L12" s="277"/>
      <c r="M12" s="269"/>
      <c r="N12" s="278">
        <v>2020</v>
      </c>
      <c r="O12" s="277"/>
      <c r="P12" s="277"/>
      <c r="Q12" s="278">
        <v>2021</v>
      </c>
      <c r="R12" s="279"/>
      <c r="S12" s="272"/>
      <c r="T12" s="280" t="s">
        <v>142</v>
      </c>
      <c r="U12" s="271"/>
    </row>
    <row r="13" spans="1:21" ht="15" customHeight="1">
      <c r="A13" s="281" t="s">
        <v>143</v>
      </c>
      <c r="C13" s="260"/>
      <c r="D13" s="260"/>
      <c r="E13" s="260"/>
      <c r="F13" s="282"/>
      <c r="G13" s="283"/>
      <c r="H13" s="261"/>
      <c r="I13" s="284"/>
      <c r="J13" s="285"/>
      <c r="K13" s="261"/>
      <c r="L13" s="284"/>
      <c r="M13" s="285"/>
      <c r="N13" s="261"/>
      <c r="O13" s="282"/>
      <c r="P13" s="283"/>
      <c r="Q13" s="261"/>
      <c r="R13" s="271"/>
      <c r="S13" s="272"/>
      <c r="T13" s="272"/>
      <c r="U13" s="271"/>
    </row>
    <row r="14" spans="1:21" ht="15" customHeight="1">
      <c r="C14" s="286"/>
      <c r="D14" s="273"/>
      <c r="E14" s="273"/>
      <c r="F14" s="287"/>
      <c r="G14" s="288"/>
      <c r="H14" s="273"/>
      <c r="I14" s="289"/>
      <c r="J14" s="273"/>
      <c r="K14" s="273"/>
      <c r="L14" s="289"/>
      <c r="M14" s="273"/>
      <c r="N14" s="273"/>
      <c r="O14" s="289"/>
      <c r="P14" s="273"/>
      <c r="Q14" s="290"/>
      <c r="R14" s="291"/>
      <c r="S14" s="290"/>
      <c r="T14" s="290"/>
      <c r="U14" s="289"/>
    </row>
    <row r="15" spans="1:21" ht="15" customHeight="1">
      <c r="C15" s="292"/>
      <c r="D15" s="87"/>
      <c r="E15" s="87"/>
      <c r="F15" s="88"/>
      <c r="G15" s="293"/>
      <c r="H15" s="87"/>
      <c r="I15" s="88"/>
      <c r="J15" s="87"/>
      <c r="K15" s="87"/>
      <c r="L15" s="88"/>
      <c r="M15" s="87"/>
      <c r="N15" s="87"/>
      <c r="O15" s="88"/>
      <c r="P15" s="87"/>
      <c r="Q15" s="292"/>
      <c r="R15" s="294"/>
      <c r="S15" s="292"/>
      <c r="T15" s="292"/>
      <c r="U15" s="88"/>
    </row>
    <row r="16" spans="1:21" ht="20.85" customHeight="1">
      <c r="C16" s="295"/>
      <c r="D16" s="556" t="s">
        <v>144</v>
      </c>
      <c r="E16" s="556"/>
      <c r="F16" s="556"/>
      <c r="G16" s="556"/>
      <c r="H16" s="556"/>
      <c r="I16" s="556"/>
      <c r="J16" s="556"/>
      <c r="K16" s="556"/>
      <c r="L16" s="556"/>
      <c r="M16" s="556"/>
      <c r="N16" s="556"/>
      <c r="O16" s="556"/>
      <c r="P16" s="556"/>
      <c r="Q16" s="556"/>
      <c r="R16" s="556"/>
      <c r="S16" s="556"/>
      <c r="T16" s="556"/>
      <c r="U16" s="556"/>
    </row>
    <row r="17" spans="1:21" ht="15" customHeight="1">
      <c r="C17" s="232"/>
      <c r="D17" s="557"/>
      <c r="E17" s="557"/>
      <c r="F17" s="210"/>
      <c r="G17" s="155"/>
      <c r="H17" s="1"/>
      <c r="I17" s="105"/>
      <c r="J17" s="1"/>
      <c r="K17" s="1"/>
      <c r="L17" s="105"/>
      <c r="M17" s="1"/>
      <c r="N17" s="1"/>
      <c r="O17" s="210"/>
      <c r="P17" s="155"/>
      <c r="Q17" s="232"/>
      <c r="R17" s="297"/>
      <c r="S17" s="232"/>
      <c r="T17" s="232"/>
      <c r="U17" s="105"/>
    </row>
    <row r="18" spans="1:21" ht="15" customHeight="1">
      <c r="C18" s="298">
        <v>1</v>
      </c>
      <c r="D18" s="558" t="s">
        <v>145</v>
      </c>
      <c r="E18" s="558"/>
      <c r="F18" s="210"/>
      <c r="G18" s="299"/>
      <c r="I18" s="300"/>
      <c r="L18" s="300"/>
      <c r="P18" s="299"/>
      <c r="Q18" s="8"/>
      <c r="R18" s="301"/>
      <c r="S18" s="8"/>
      <c r="T18" s="8"/>
      <c r="U18" s="105"/>
    </row>
    <row r="19" spans="1:21" ht="15" customHeight="1">
      <c r="A19" s="302"/>
      <c r="C19" s="303">
        <v>1.1000000000000001</v>
      </c>
      <c r="D19" s="559" t="s">
        <v>146</v>
      </c>
      <c r="E19" s="559"/>
      <c r="F19" s="210"/>
      <c r="G19" s="155"/>
      <c r="H19" s="305">
        <v>0</v>
      </c>
      <c r="I19" s="306"/>
      <c r="J19" s="1"/>
      <c r="K19" s="305">
        <v>0</v>
      </c>
      <c r="L19" s="306"/>
      <c r="M19" s="1"/>
      <c r="N19" s="305">
        <v>0</v>
      </c>
      <c r="O19" s="210"/>
      <c r="P19" s="155"/>
      <c r="Q19" s="129">
        <v>0</v>
      </c>
      <c r="R19" s="297"/>
      <c r="S19" s="232"/>
      <c r="T19" s="232"/>
      <c r="U19" s="105"/>
    </row>
    <row r="20" spans="1:21" ht="15" customHeight="1">
      <c r="A20" s="302"/>
      <c r="C20" s="303">
        <v>1.2</v>
      </c>
      <c r="D20" s="559" t="s">
        <v>147</v>
      </c>
      <c r="E20" s="559"/>
      <c r="F20" s="210"/>
      <c r="G20" s="155"/>
      <c r="H20" s="305">
        <v>1193</v>
      </c>
      <c r="I20" s="306"/>
      <c r="J20" s="1"/>
      <c r="K20" s="305">
        <v>1193</v>
      </c>
      <c r="L20" s="306"/>
      <c r="M20" s="1"/>
      <c r="N20" s="307">
        <v>1193</v>
      </c>
      <c r="O20" s="210"/>
      <c r="P20" s="155"/>
      <c r="Q20" s="308">
        <v>1204</v>
      </c>
      <c r="R20" s="297"/>
      <c r="S20" s="232"/>
      <c r="T20" s="232"/>
      <c r="U20" s="105"/>
    </row>
    <row r="21" spans="1:21" ht="15" customHeight="1">
      <c r="A21" s="302"/>
      <c r="C21" s="303">
        <v>1.3</v>
      </c>
      <c r="D21" s="559" t="s">
        <v>148</v>
      </c>
      <c r="E21" s="559"/>
      <c r="F21" s="210"/>
      <c r="G21" s="155"/>
      <c r="H21" s="305">
        <v>0</v>
      </c>
      <c r="I21" s="306"/>
      <c r="J21" s="1"/>
      <c r="K21" s="305">
        <v>0</v>
      </c>
      <c r="L21" s="306"/>
      <c r="M21" s="1"/>
      <c r="N21" s="305">
        <v>0</v>
      </c>
      <c r="O21" s="210"/>
      <c r="P21" s="155"/>
      <c r="Q21" s="129">
        <v>0</v>
      </c>
      <c r="R21" s="297"/>
      <c r="S21" s="232"/>
      <c r="T21" s="232"/>
      <c r="U21" s="105"/>
    </row>
    <row r="22" spans="1:21" ht="15" customHeight="1">
      <c r="A22" s="302"/>
      <c r="C22" s="303">
        <v>1.4</v>
      </c>
      <c r="D22" s="559" t="s">
        <v>149</v>
      </c>
      <c r="E22" s="559"/>
      <c r="F22" s="210"/>
      <c r="G22" s="155"/>
      <c r="H22" s="305">
        <v>0</v>
      </c>
      <c r="I22" s="306"/>
      <c r="J22" s="1"/>
      <c r="K22" s="305">
        <v>0</v>
      </c>
      <c r="L22" s="306"/>
      <c r="M22" s="1"/>
      <c r="N22" s="305">
        <v>0</v>
      </c>
      <c r="O22" s="210"/>
      <c r="P22" s="155"/>
      <c r="Q22" s="129">
        <v>0</v>
      </c>
      <c r="R22" s="297"/>
      <c r="S22" s="232"/>
      <c r="T22" s="232"/>
      <c r="U22" s="105"/>
    </row>
    <row r="23" spans="1:21" ht="15" customHeight="1">
      <c r="A23" s="302"/>
      <c r="C23" s="303">
        <v>1.5</v>
      </c>
      <c r="D23" s="559" t="s">
        <v>150</v>
      </c>
      <c r="E23" s="559"/>
      <c r="F23" s="210"/>
      <c r="G23" s="155"/>
      <c r="H23" s="305">
        <v>5</v>
      </c>
      <c r="I23" s="306"/>
      <c r="J23" s="1"/>
      <c r="K23" s="305">
        <v>5.3</v>
      </c>
      <c r="L23" s="306"/>
      <c r="M23" s="1"/>
      <c r="N23" s="305">
        <v>5</v>
      </c>
      <c r="O23" s="210"/>
      <c r="P23" s="155"/>
      <c r="Q23" s="129">
        <v>4.32</v>
      </c>
      <c r="R23" s="297"/>
      <c r="S23" s="232"/>
      <c r="T23" s="232"/>
      <c r="U23" s="105"/>
    </row>
    <row r="24" spans="1:21" ht="15" customHeight="1">
      <c r="A24" s="302"/>
      <c r="C24" s="232" t="s">
        <v>151</v>
      </c>
      <c r="D24" s="560" t="s">
        <v>152</v>
      </c>
      <c r="E24" s="560"/>
      <c r="F24" s="210"/>
      <c r="G24" s="155"/>
      <c r="H24" s="305">
        <v>0</v>
      </c>
      <c r="I24" s="306"/>
      <c r="J24" s="1"/>
      <c r="K24" s="305">
        <v>0</v>
      </c>
      <c r="L24" s="306"/>
      <c r="M24" s="1"/>
      <c r="N24" s="305">
        <v>0</v>
      </c>
      <c r="O24" s="210"/>
      <c r="P24" s="155"/>
      <c r="Q24" s="129">
        <v>0</v>
      </c>
      <c r="R24" s="297"/>
      <c r="S24" s="232"/>
      <c r="T24" s="232"/>
      <c r="U24" s="105"/>
    </row>
    <row r="25" spans="1:21" ht="15" customHeight="1">
      <c r="A25" s="302"/>
      <c r="C25" s="232" t="s">
        <v>153</v>
      </c>
      <c r="D25" s="560" t="s">
        <v>154</v>
      </c>
      <c r="E25" s="560"/>
      <c r="F25" s="210"/>
      <c r="G25" s="155"/>
      <c r="H25" s="305">
        <v>0</v>
      </c>
      <c r="I25" s="306"/>
      <c r="J25" s="1"/>
      <c r="K25" s="305">
        <v>0</v>
      </c>
      <c r="L25" s="306"/>
      <c r="M25" s="1"/>
      <c r="N25" s="305">
        <v>0</v>
      </c>
      <c r="O25" s="210"/>
      <c r="P25" s="155"/>
      <c r="Q25" s="129">
        <v>0</v>
      </c>
      <c r="R25" s="297"/>
      <c r="S25" s="232"/>
      <c r="T25" s="232"/>
      <c r="U25" s="105"/>
    </row>
    <row r="26" spans="1:21" ht="15" customHeight="1">
      <c r="A26" s="302"/>
      <c r="C26" s="232" t="s">
        <v>155</v>
      </c>
      <c r="D26" s="560" t="s">
        <v>156</v>
      </c>
      <c r="E26" s="560"/>
      <c r="F26" s="210"/>
      <c r="G26" s="155"/>
      <c r="H26" s="305">
        <v>0</v>
      </c>
      <c r="I26" s="306"/>
      <c r="J26" s="1"/>
      <c r="K26" s="305">
        <v>0</v>
      </c>
      <c r="L26" s="306"/>
      <c r="M26" s="1"/>
      <c r="N26" s="305">
        <v>0</v>
      </c>
      <c r="O26" s="210"/>
      <c r="P26" s="155"/>
      <c r="Q26" s="129">
        <v>0</v>
      </c>
      <c r="R26" s="297"/>
      <c r="S26" s="232"/>
      <c r="T26" s="232"/>
      <c r="U26" s="105"/>
    </row>
    <row r="27" spans="1:21" ht="15" customHeight="1">
      <c r="A27" s="302"/>
      <c r="C27" s="232" t="s">
        <v>157</v>
      </c>
      <c r="D27" s="560" t="s">
        <v>158</v>
      </c>
      <c r="E27" s="560"/>
      <c r="F27" s="210"/>
      <c r="G27" s="155"/>
      <c r="H27" s="305">
        <v>5</v>
      </c>
      <c r="I27" s="306"/>
      <c r="J27" s="1"/>
      <c r="K27" s="305">
        <v>5</v>
      </c>
      <c r="L27" s="306"/>
      <c r="M27" s="1"/>
      <c r="N27" s="305">
        <v>5</v>
      </c>
      <c r="O27" s="210"/>
      <c r="P27" s="155"/>
      <c r="Q27" s="129">
        <v>4.32</v>
      </c>
      <c r="R27" s="297"/>
      <c r="S27" s="232"/>
      <c r="T27" s="232"/>
      <c r="U27" s="105"/>
    </row>
    <row r="28" spans="1:21" ht="15" customHeight="1">
      <c r="A28" s="302"/>
      <c r="C28" s="232" t="s">
        <v>159</v>
      </c>
      <c r="D28" s="560" t="s">
        <v>160</v>
      </c>
      <c r="E28" s="560"/>
      <c r="F28" s="210"/>
      <c r="G28" s="155"/>
      <c r="H28" s="305">
        <v>0</v>
      </c>
      <c r="I28" s="306"/>
      <c r="J28" s="1"/>
      <c r="K28" s="305">
        <v>0</v>
      </c>
      <c r="L28" s="306"/>
      <c r="M28" s="1"/>
      <c r="N28" s="305">
        <v>0</v>
      </c>
      <c r="O28" s="210"/>
      <c r="P28" s="155"/>
      <c r="Q28" s="129">
        <v>0</v>
      </c>
      <c r="R28" s="297"/>
      <c r="S28" s="232"/>
      <c r="T28" s="232"/>
      <c r="U28" s="105"/>
    </row>
    <row r="29" spans="1:21" ht="15" customHeight="1">
      <c r="A29" s="302"/>
      <c r="C29" s="303">
        <v>1.6</v>
      </c>
      <c r="D29" s="559" t="s">
        <v>161</v>
      </c>
      <c r="E29" s="559"/>
      <c r="F29" s="210"/>
      <c r="G29" s="155"/>
      <c r="H29" s="305">
        <v>0</v>
      </c>
      <c r="I29" s="306"/>
      <c r="J29" s="1"/>
      <c r="K29" s="305">
        <v>0</v>
      </c>
      <c r="L29" s="306"/>
      <c r="M29" s="1"/>
      <c r="N29" s="305">
        <v>0</v>
      </c>
      <c r="O29" s="210"/>
      <c r="P29" s="155"/>
      <c r="Q29" s="129">
        <v>0</v>
      </c>
      <c r="R29" s="297"/>
      <c r="S29" s="232"/>
      <c r="T29" s="232"/>
      <c r="U29" s="105"/>
    </row>
    <row r="30" spans="1:21" ht="15" customHeight="1">
      <c r="C30" s="232"/>
      <c r="D30" s="557"/>
      <c r="E30" s="557"/>
      <c r="F30" s="210"/>
      <c r="G30" s="155"/>
      <c r="H30" s="1"/>
      <c r="I30" s="105"/>
      <c r="J30" s="1"/>
      <c r="K30" s="1"/>
      <c r="L30" s="105"/>
      <c r="M30" s="1"/>
      <c r="N30" s="1"/>
      <c r="O30" s="210"/>
      <c r="P30" s="155"/>
      <c r="Q30" s="232"/>
      <c r="R30" s="297"/>
      <c r="S30" s="232"/>
      <c r="T30" s="232"/>
      <c r="U30" s="105"/>
    </row>
    <row r="31" spans="1:21" ht="20.85" customHeight="1">
      <c r="C31" s="561" t="s">
        <v>162</v>
      </c>
      <c r="D31" s="561"/>
      <c r="E31" s="561"/>
      <c r="F31" s="561"/>
      <c r="G31" s="561"/>
      <c r="H31" s="561"/>
      <c r="I31" s="561"/>
      <c r="J31" s="561"/>
      <c r="K31" s="561"/>
      <c r="L31" s="561"/>
      <c r="M31" s="561"/>
      <c r="N31" s="561"/>
      <c r="O31" s="561"/>
      <c r="P31" s="561"/>
      <c r="Q31" s="561"/>
      <c r="R31" s="561"/>
      <c r="S31" s="561"/>
      <c r="T31" s="561"/>
      <c r="U31" s="561"/>
    </row>
    <row r="32" spans="1:21" ht="15" customHeight="1">
      <c r="C32" s="298">
        <v>2</v>
      </c>
      <c r="D32" s="558" t="s">
        <v>163</v>
      </c>
      <c r="E32" s="558"/>
      <c r="F32" s="210"/>
      <c r="G32" s="155"/>
      <c r="H32" s="104"/>
      <c r="I32" s="239"/>
      <c r="J32" s="310"/>
      <c r="K32" s="310"/>
      <c r="L32" s="311"/>
      <c r="M32" s="310"/>
      <c r="N32" s="310"/>
      <c r="O32" s="310"/>
      <c r="P32" s="115"/>
      <c r="Q32" s="104"/>
      <c r="R32" s="297"/>
      <c r="S32" s="232"/>
      <c r="T32" s="232"/>
      <c r="U32" s="105"/>
    </row>
    <row r="33" spans="1:21" ht="15" customHeight="1">
      <c r="A33" s="302"/>
      <c r="C33" s="303">
        <v>2.1</v>
      </c>
      <c r="D33" s="559" t="s">
        <v>146</v>
      </c>
      <c r="E33" s="559"/>
      <c r="F33" s="210"/>
      <c r="G33" s="155"/>
      <c r="H33" s="233">
        <v>0</v>
      </c>
      <c r="I33" s="238"/>
      <c r="J33" s="104"/>
      <c r="K33" s="233">
        <v>0</v>
      </c>
      <c r="L33" s="238"/>
      <c r="M33" s="104"/>
      <c r="N33" s="233">
        <v>0</v>
      </c>
      <c r="O33" s="131"/>
      <c r="P33" s="115"/>
      <c r="Q33" s="233">
        <v>0</v>
      </c>
      <c r="R33" s="297"/>
      <c r="S33" s="232"/>
      <c r="T33" s="232"/>
      <c r="U33" s="105"/>
    </row>
    <row r="34" spans="1:21" ht="15" customHeight="1">
      <c r="A34" s="302"/>
      <c r="C34" s="303">
        <v>2.2000000000000002</v>
      </c>
      <c r="D34" s="559" t="s">
        <v>147</v>
      </c>
      <c r="E34" s="559"/>
      <c r="F34" s="210"/>
      <c r="G34" s="155"/>
      <c r="H34" s="233">
        <v>4577978</v>
      </c>
      <c r="I34" s="238"/>
      <c r="J34" s="104"/>
      <c r="K34" s="233">
        <v>3513978</v>
      </c>
      <c r="L34" s="238"/>
      <c r="M34" s="104"/>
      <c r="N34" s="233">
        <v>3736177</v>
      </c>
      <c r="O34" s="131"/>
      <c r="P34" s="115"/>
      <c r="Q34" s="123">
        <v>3341175</v>
      </c>
      <c r="R34" s="297"/>
      <c r="S34" s="232"/>
      <c r="T34" s="232"/>
      <c r="U34" s="105"/>
    </row>
    <row r="35" spans="1:21" ht="15" customHeight="1">
      <c r="A35" s="302"/>
      <c r="C35" s="303">
        <v>2.2999999999999998</v>
      </c>
      <c r="D35" s="559" t="s">
        <v>148</v>
      </c>
      <c r="E35" s="559"/>
      <c r="F35" s="210"/>
      <c r="G35" s="155"/>
      <c r="H35" s="233">
        <v>0</v>
      </c>
      <c r="I35" s="238"/>
      <c r="J35" s="104"/>
      <c r="K35" s="233">
        <v>0</v>
      </c>
      <c r="L35" s="238"/>
      <c r="M35" s="104"/>
      <c r="N35" s="233">
        <v>30983</v>
      </c>
      <c r="O35" s="131"/>
      <c r="P35" s="115"/>
      <c r="Q35" s="123">
        <v>27520</v>
      </c>
      <c r="R35" s="297"/>
      <c r="S35" s="232"/>
      <c r="T35" s="232"/>
      <c r="U35" s="105"/>
    </row>
    <row r="36" spans="1:21" ht="15" customHeight="1">
      <c r="A36" s="302"/>
      <c r="C36" s="303">
        <v>2.4</v>
      </c>
      <c r="D36" s="559" t="s">
        <v>149</v>
      </c>
      <c r="E36" s="559"/>
      <c r="F36" s="210"/>
      <c r="G36" s="155"/>
      <c r="H36" s="233">
        <v>0</v>
      </c>
      <c r="I36" s="238"/>
      <c r="J36" s="104"/>
      <c r="K36" s="233">
        <v>0</v>
      </c>
      <c r="L36" s="238"/>
      <c r="M36" s="104"/>
      <c r="N36" s="233">
        <v>0</v>
      </c>
      <c r="O36" s="131"/>
      <c r="P36" s="115"/>
      <c r="Q36" s="233">
        <v>0</v>
      </c>
      <c r="R36" s="297"/>
      <c r="S36" s="232"/>
      <c r="T36" s="232"/>
      <c r="U36" s="105"/>
    </row>
    <row r="37" spans="1:21" ht="15" customHeight="1">
      <c r="A37" s="302"/>
      <c r="C37" s="303">
        <v>2.5</v>
      </c>
      <c r="D37" s="559" t="s">
        <v>150</v>
      </c>
      <c r="E37" s="559"/>
      <c r="F37" s="210"/>
      <c r="G37" s="155"/>
      <c r="H37" s="233">
        <v>6793203</v>
      </c>
      <c r="I37" s="238"/>
      <c r="J37" s="104"/>
      <c r="K37" s="233">
        <v>4515068</v>
      </c>
      <c r="L37" s="238"/>
      <c r="M37" s="104"/>
      <c r="N37" s="233">
        <v>4544564</v>
      </c>
      <c r="O37" s="131"/>
      <c r="P37" s="115"/>
      <c r="Q37" s="123">
        <v>5031761</v>
      </c>
      <c r="R37" s="297"/>
      <c r="S37" s="232"/>
      <c r="T37" s="232"/>
      <c r="U37" s="105"/>
    </row>
    <row r="38" spans="1:21" ht="15" customHeight="1">
      <c r="A38" s="302"/>
      <c r="C38" s="232" t="s">
        <v>164</v>
      </c>
      <c r="D38" s="560" t="s">
        <v>152</v>
      </c>
      <c r="E38" s="560"/>
      <c r="F38" s="210"/>
      <c r="G38" s="155"/>
      <c r="H38" s="233">
        <v>322529</v>
      </c>
      <c r="I38" s="238"/>
      <c r="J38" s="104"/>
      <c r="K38" s="233">
        <v>312472</v>
      </c>
      <c r="L38" s="238"/>
      <c r="M38" s="104"/>
      <c r="N38" s="233">
        <v>298457</v>
      </c>
      <c r="O38" s="131"/>
      <c r="P38" s="115"/>
      <c r="Q38" s="123">
        <v>96365</v>
      </c>
      <c r="R38" s="297"/>
      <c r="S38" s="232"/>
      <c r="T38" s="232"/>
      <c r="U38" s="105"/>
    </row>
    <row r="39" spans="1:21" ht="15" customHeight="1">
      <c r="A39" s="302"/>
      <c r="C39" s="232" t="s">
        <v>165</v>
      </c>
      <c r="D39" s="560" t="s">
        <v>154</v>
      </c>
      <c r="E39" s="560"/>
      <c r="F39" s="210"/>
      <c r="G39" s="155"/>
      <c r="H39" s="233">
        <v>0</v>
      </c>
      <c r="I39" s="238"/>
      <c r="J39" s="104"/>
      <c r="K39" s="233">
        <v>0</v>
      </c>
      <c r="L39" s="238"/>
      <c r="M39" s="104"/>
      <c r="N39" s="233">
        <v>0</v>
      </c>
      <c r="O39" s="131"/>
      <c r="P39" s="115"/>
      <c r="Q39" s="233">
        <v>0</v>
      </c>
      <c r="R39" s="297"/>
      <c r="S39" s="232"/>
      <c r="T39" s="232"/>
      <c r="U39" s="105"/>
    </row>
    <row r="40" spans="1:21" ht="15" customHeight="1">
      <c r="A40" s="302"/>
      <c r="C40" s="232" t="s">
        <v>166</v>
      </c>
      <c r="D40" s="560" t="s">
        <v>156</v>
      </c>
      <c r="E40" s="560"/>
      <c r="F40" s="210"/>
      <c r="G40" s="155"/>
      <c r="H40" s="233">
        <v>1294</v>
      </c>
      <c r="I40" s="238"/>
      <c r="J40" s="104"/>
      <c r="K40" s="233">
        <v>4248</v>
      </c>
      <c r="L40" s="238"/>
      <c r="M40" s="104"/>
      <c r="N40" s="233">
        <v>2439</v>
      </c>
      <c r="O40" s="131"/>
      <c r="P40" s="115"/>
      <c r="Q40" s="123">
        <v>1512</v>
      </c>
      <c r="R40" s="297"/>
      <c r="S40" s="232"/>
      <c r="T40" s="232"/>
      <c r="U40" s="105"/>
    </row>
    <row r="41" spans="1:21" ht="15" customHeight="1">
      <c r="A41" s="302"/>
      <c r="C41" s="232" t="s">
        <v>167</v>
      </c>
      <c r="D41" s="560" t="s">
        <v>158</v>
      </c>
      <c r="E41" s="560"/>
      <c r="F41" s="210"/>
      <c r="G41" s="155"/>
      <c r="H41" s="233">
        <v>3262037</v>
      </c>
      <c r="I41" s="238"/>
      <c r="J41" s="104"/>
      <c r="K41" s="233">
        <v>2380697</v>
      </c>
      <c r="L41" s="238"/>
      <c r="M41" s="104"/>
      <c r="N41" s="233">
        <v>2677479</v>
      </c>
      <c r="O41" s="131"/>
      <c r="P41" s="115"/>
      <c r="Q41" s="123">
        <v>3216249</v>
      </c>
      <c r="R41" s="297"/>
      <c r="S41" s="232"/>
      <c r="T41" s="232"/>
      <c r="U41" s="105"/>
    </row>
    <row r="42" spans="1:21" ht="15" customHeight="1">
      <c r="A42" s="302"/>
      <c r="C42" s="232" t="s">
        <v>168</v>
      </c>
      <c r="D42" s="560" t="s">
        <v>160</v>
      </c>
      <c r="E42" s="560"/>
      <c r="F42" s="210"/>
      <c r="G42" s="155"/>
      <c r="H42" s="233">
        <v>3207343</v>
      </c>
      <c r="I42" s="238"/>
      <c r="J42" s="104"/>
      <c r="K42" s="233">
        <v>1817651</v>
      </c>
      <c r="L42" s="238"/>
      <c r="M42" s="104"/>
      <c r="N42" s="233">
        <v>1573414</v>
      </c>
      <c r="O42" s="131"/>
      <c r="P42" s="115"/>
      <c r="Q42" s="123">
        <v>1717635</v>
      </c>
      <c r="R42" s="297"/>
      <c r="S42" s="232"/>
      <c r="T42" s="232"/>
      <c r="U42" s="105"/>
    </row>
    <row r="43" spans="1:21" ht="15" customHeight="1">
      <c r="A43" s="302"/>
      <c r="C43" s="303">
        <v>2.6</v>
      </c>
      <c r="D43" s="559" t="s">
        <v>161</v>
      </c>
      <c r="E43" s="559"/>
      <c r="F43" s="210"/>
      <c r="G43" s="155"/>
      <c r="H43" s="233">
        <v>4719972</v>
      </c>
      <c r="I43" s="238"/>
      <c r="J43" s="104"/>
      <c r="K43" s="233">
        <v>6376841</v>
      </c>
      <c r="L43" s="238"/>
      <c r="M43" s="104"/>
      <c r="N43" s="233">
        <v>6079254</v>
      </c>
      <c r="O43" s="131"/>
      <c r="P43" s="115"/>
      <c r="Q43" s="312">
        <v>2898135</v>
      </c>
      <c r="R43" s="297"/>
      <c r="S43" s="232"/>
      <c r="T43" s="118" t="s">
        <v>169</v>
      </c>
      <c r="U43" s="105"/>
    </row>
    <row r="44" spans="1:21" ht="15" customHeight="1">
      <c r="C44" s="232"/>
      <c r="D44" s="557"/>
      <c r="E44" s="557"/>
      <c r="F44" s="210"/>
      <c r="G44" s="155"/>
      <c r="H44" s="104"/>
      <c r="I44" s="239"/>
      <c r="J44" s="104"/>
      <c r="K44" s="104"/>
      <c r="L44" s="239"/>
      <c r="M44" s="104"/>
      <c r="N44" s="104"/>
      <c r="O44" s="131"/>
      <c r="P44" s="115"/>
      <c r="Q44" s="104"/>
      <c r="R44" s="297"/>
      <c r="S44" s="232"/>
      <c r="T44" s="232"/>
      <c r="U44" s="105"/>
    </row>
    <row r="45" spans="1:21" ht="20.85" customHeight="1">
      <c r="C45" s="561" t="s">
        <v>162</v>
      </c>
      <c r="D45" s="561"/>
      <c r="E45" s="561"/>
      <c r="F45" s="561"/>
      <c r="G45" s="561"/>
      <c r="H45" s="561"/>
      <c r="I45" s="561"/>
      <c r="J45" s="561"/>
      <c r="K45" s="561"/>
      <c r="L45" s="561"/>
      <c r="M45" s="561"/>
      <c r="N45" s="561"/>
      <c r="O45" s="561"/>
      <c r="P45" s="561"/>
      <c r="Q45" s="561"/>
      <c r="R45" s="561"/>
      <c r="S45" s="561"/>
      <c r="T45" s="561"/>
      <c r="U45" s="561"/>
    </row>
    <row r="46" spans="1:21" ht="15" customHeight="1">
      <c r="C46" s="232"/>
      <c r="D46" s="557"/>
      <c r="E46" s="557"/>
      <c r="F46" s="210"/>
      <c r="G46" s="155"/>
      <c r="H46" s="1"/>
      <c r="I46" s="105"/>
      <c r="J46" s="1"/>
      <c r="K46" s="1"/>
      <c r="L46" s="105"/>
      <c r="M46" s="1"/>
      <c r="N46" s="1"/>
      <c r="O46" s="210"/>
      <c r="P46" s="155"/>
      <c r="Q46" s="232"/>
      <c r="R46" s="297"/>
      <c r="S46" s="232"/>
      <c r="T46" s="232"/>
      <c r="U46" s="105"/>
    </row>
    <row r="47" spans="1:21" ht="15" customHeight="1">
      <c r="C47" s="258" t="s">
        <v>170</v>
      </c>
      <c r="D47" s="558" t="s">
        <v>171</v>
      </c>
      <c r="E47" s="558"/>
      <c r="F47" s="210"/>
      <c r="G47" s="155"/>
      <c r="H47" s="104"/>
      <c r="I47" s="239"/>
      <c r="J47" s="104"/>
      <c r="K47" s="104"/>
      <c r="L47" s="239"/>
      <c r="M47" s="104"/>
      <c r="N47" s="104"/>
      <c r="O47" s="131"/>
      <c r="P47" s="115"/>
      <c r="Q47" s="104"/>
      <c r="R47" s="297"/>
      <c r="S47" s="232"/>
      <c r="T47" s="232"/>
      <c r="U47" s="105"/>
    </row>
    <row r="48" spans="1:21" ht="15" customHeight="1">
      <c r="C48" s="232" t="s">
        <v>172</v>
      </c>
      <c r="D48" s="559" t="s">
        <v>146</v>
      </c>
      <c r="E48" s="559"/>
      <c r="F48" s="210"/>
      <c r="G48" s="155"/>
      <c r="H48" s="233">
        <v>0</v>
      </c>
      <c r="I48" s="238"/>
      <c r="J48" s="104"/>
      <c r="K48" s="233">
        <v>0</v>
      </c>
      <c r="L48" s="238"/>
      <c r="M48" s="104"/>
      <c r="N48" s="313">
        <v>0</v>
      </c>
      <c r="O48" s="131"/>
      <c r="P48" s="115"/>
      <c r="Q48" s="129">
        <v>0</v>
      </c>
      <c r="R48" s="297"/>
      <c r="S48" s="232"/>
      <c r="T48" s="232"/>
      <c r="U48" s="105"/>
    </row>
    <row r="49" spans="3:21" ht="15" customHeight="1">
      <c r="C49" s="232" t="s">
        <v>173</v>
      </c>
      <c r="D49" s="559" t="s">
        <v>147</v>
      </c>
      <c r="E49" s="559"/>
      <c r="F49" s="210"/>
      <c r="G49" s="155"/>
      <c r="H49" s="233">
        <v>3683929</v>
      </c>
      <c r="I49" s="238"/>
      <c r="J49" s="104"/>
      <c r="K49" s="233">
        <v>2580357</v>
      </c>
      <c r="L49" s="238"/>
      <c r="M49" s="104"/>
      <c r="N49" s="313">
        <v>3130803</v>
      </c>
      <c r="O49" s="131"/>
      <c r="P49" s="115"/>
      <c r="Q49" s="123">
        <v>2864046</v>
      </c>
      <c r="R49" s="297"/>
      <c r="S49" s="232"/>
      <c r="T49" s="232"/>
      <c r="U49" s="105"/>
    </row>
    <row r="50" spans="3:21" ht="15" customHeight="1">
      <c r="C50" s="232" t="s">
        <v>174</v>
      </c>
      <c r="D50" s="559" t="s">
        <v>148</v>
      </c>
      <c r="E50" s="559"/>
      <c r="F50" s="210"/>
      <c r="G50" s="155"/>
      <c r="H50" s="233">
        <v>0</v>
      </c>
      <c r="I50" s="238"/>
      <c r="J50" s="104"/>
      <c r="K50" s="233">
        <v>0</v>
      </c>
      <c r="L50" s="238"/>
      <c r="M50" s="104"/>
      <c r="N50" s="313">
        <v>0</v>
      </c>
      <c r="O50" s="131"/>
      <c r="P50" s="115"/>
      <c r="Q50" s="129">
        <v>0</v>
      </c>
      <c r="R50" s="297"/>
      <c r="S50" s="232"/>
      <c r="T50" s="232"/>
      <c r="U50" s="105"/>
    </row>
    <row r="51" spans="3:21" ht="15" customHeight="1">
      <c r="C51" s="232" t="s">
        <v>175</v>
      </c>
      <c r="D51" s="559" t="s">
        <v>149</v>
      </c>
      <c r="E51" s="559"/>
      <c r="F51" s="210"/>
      <c r="G51" s="155"/>
      <c r="H51" s="233">
        <v>0</v>
      </c>
      <c r="I51" s="238"/>
      <c r="J51" s="104"/>
      <c r="K51" s="233">
        <v>0</v>
      </c>
      <c r="L51" s="238"/>
      <c r="M51" s="104"/>
      <c r="N51" s="313">
        <v>0</v>
      </c>
      <c r="O51" s="131"/>
      <c r="P51" s="115"/>
      <c r="Q51" s="129">
        <v>0</v>
      </c>
      <c r="R51" s="297"/>
      <c r="S51" s="232"/>
      <c r="T51" s="232"/>
      <c r="U51" s="105"/>
    </row>
    <row r="52" spans="3:21" ht="15" customHeight="1">
      <c r="C52" s="232" t="s">
        <v>176</v>
      </c>
      <c r="D52" s="559" t="s">
        <v>150</v>
      </c>
      <c r="E52" s="559"/>
      <c r="F52" s="210"/>
      <c r="G52" s="155"/>
      <c r="H52" s="233">
        <v>0</v>
      </c>
      <c r="I52" s="238"/>
      <c r="J52" s="104"/>
      <c r="K52" s="233">
        <v>0</v>
      </c>
      <c r="L52" s="238"/>
      <c r="M52" s="104"/>
      <c r="N52" s="313">
        <v>7225</v>
      </c>
      <c r="O52" s="131"/>
      <c r="P52" s="115"/>
      <c r="Q52" s="123">
        <f>SUM(Q53:Q57)</f>
        <v>2110</v>
      </c>
      <c r="R52" s="297"/>
      <c r="S52" s="232"/>
      <c r="T52" s="232"/>
      <c r="U52" s="105"/>
    </row>
    <row r="53" spans="3:21" ht="15" customHeight="1">
      <c r="C53" s="232" t="s">
        <v>177</v>
      </c>
      <c r="D53" s="560" t="s">
        <v>152</v>
      </c>
      <c r="E53" s="560"/>
      <c r="F53" s="210"/>
      <c r="G53" s="155"/>
      <c r="H53" s="233">
        <v>0</v>
      </c>
      <c r="I53" s="238"/>
      <c r="J53" s="104"/>
      <c r="K53" s="233">
        <v>0</v>
      </c>
      <c r="L53" s="238"/>
      <c r="M53" s="104"/>
      <c r="N53" s="313">
        <v>0</v>
      </c>
      <c r="O53" s="131"/>
      <c r="P53" s="115"/>
      <c r="Q53" s="129">
        <v>0</v>
      </c>
      <c r="R53" s="297"/>
      <c r="S53" s="232"/>
      <c r="T53" s="232"/>
      <c r="U53" s="105"/>
    </row>
    <row r="54" spans="3:21" ht="15" customHeight="1">
      <c r="C54" s="232" t="s">
        <v>178</v>
      </c>
      <c r="D54" s="560" t="s">
        <v>154</v>
      </c>
      <c r="E54" s="560"/>
      <c r="F54" s="210"/>
      <c r="G54" s="155"/>
      <c r="H54" s="233">
        <v>0</v>
      </c>
      <c r="I54" s="238"/>
      <c r="J54" s="104"/>
      <c r="K54" s="233">
        <v>0</v>
      </c>
      <c r="L54" s="238"/>
      <c r="M54" s="104"/>
      <c r="N54" s="233">
        <v>0</v>
      </c>
      <c r="O54" s="131"/>
      <c r="P54" s="115"/>
      <c r="Q54" s="129">
        <v>0</v>
      </c>
      <c r="R54" s="297"/>
      <c r="S54" s="232"/>
      <c r="T54" s="232"/>
      <c r="U54" s="105"/>
    </row>
    <row r="55" spans="3:21" ht="15" customHeight="1">
      <c r="C55" s="232" t="s">
        <v>179</v>
      </c>
      <c r="D55" s="560" t="s">
        <v>156</v>
      </c>
      <c r="E55" s="560"/>
      <c r="F55" s="210"/>
      <c r="G55" s="155"/>
      <c r="H55" s="233">
        <v>0</v>
      </c>
      <c r="I55" s="238"/>
      <c r="J55" s="104"/>
      <c r="K55" s="233">
        <v>0</v>
      </c>
      <c r="L55" s="238"/>
      <c r="M55" s="104"/>
      <c r="N55" s="233">
        <v>0</v>
      </c>
      <c r="O55" s="131"/>
      <c r="P55" s="115"/>
      <c r="Q55" s="129">
        <v>0</v>
      </c>
      <c r="R55" s="297"/>
      <c r="S55" s="232"/>
      <c r="T55" s="232"/>
      <c r="U55" s="105"/>
    </row>
    <row r="56" spans="3:21" ht="15" customHeight="1">
      <c r="C56" s="232" t="s">
        <v>180</v>
      </c>
      <c r="D56" s="560" t="s">
        <v>158</v>
      </c>
      <c r="E56" s="560"/>
      <c r="F56" s="210"/>
      <c r="G56" s="155"/>
      <c r="H56" s="233">
        <v>7907</v>
      </c>
      <c r="I56" s="238"/>
      <c r="J56" s="104"/>
      <c r="K56" s="233">
        <v>7912</v>
      </c>
      <c r="L56" s="238"/>
      <c r="M56" s="104"/>
      <c r="N56" s="313">
        <v>7225</v>
      </c>
      <c r="O56" s="131"/>
      <c r="P56" s="115"/>
      <c r="Q56" s="123">
        <v>2110</v>
      </c>
      <c r="R56" s="297"/>
      <c r="S56" s="232"/>
      <c r="T56" s="232"/>
      <c r="U56" s="105"/>
    </row>
    <row r="57" spans="3:21" ht="15" customHeight="1">
      <c r="C57" s="232" t="s">
        <v>181</v>
      </c>
      <c r="D57" s="560" t="s">
        <v>160</v>
      </c>
      <c r="E57" s="560"/>
      <c r="F57" s="210"/>
      <c r="G57" s="155"/>
      <c r="H57" s="233">
        <v>0</v>
      </c>
      <c r="I57" s="238"/>
      <c r="J57" s="104"/>
      <c r="K57" s="233">
        <v>0</v>
      </c>
      <c r="L57" s="238"/>
      <c r="M57" s="104"/>
      <c r="N57" s="233">
        <v>0</v>
      </c>
      <c r="O57" s="131"/>
      <c r="P57" s="115"/>
      <c r="Q57" s="233">
        <v>0</v>
      </c>
      <c r="R57" s="297"/>
      <c r="S57" s="232"/>
      <c r="T57" s="232"/>
      <c r="U57" s="105"/>
    </row>
    <row r="58" spans="3:21" ht="15" customHeight="1">
      <c r="C58" s="232" t="s">
        <v>182</v>
      </c>
      <c r="D58" s="559" t="s">
        <v>161</v>
      </c>
      <c r="E58" s="559"/>
      <c r="F58" s="210"/>
      <c r="G58" s="155"/>
      <c r="H58" s="104"/>
      <c r="I58" s="239"/>
      <c r="J58" s="104"/>
      <c r="K58" s="104"/>
      <c r="L58" s="239"/>
      <c r="M58" s="104"/>
      <c r="N58" s="104"/>
      <c r="O58" s="131"/>
      <c r="P58" s="115"/>
      <c r="Q58" s="104"/>
      <c r="R58" s="297"/>
      <c r="S58" s="232"/>
      <c r="T58" s="232"/>
      <c r="U58" s="105"/>
    </row>
    <row r="59" spans="3:21" ht="15" customHeight="1">
      <c r="C59" s="232"/>
      <c r="D59" s="557"/>
      <c r="E59" s="557"/>
      <c r="F59" s="210"/>
      <c r="G59" s="155"/>
      <c r="H59" s="104"/>
      <c r="I59" s="239"/>
      <c r="J59" s="104"/>
      <c r="K59" s="104"/>
      <c r="L59" s="239"/>
      <c r="M59" s="104"/>
      <c r="N59" s="104"/>
      <c r="O59" s="131"/>
      <c r="P59" s="115"/>
      <c r="Q59" s="104"/>
      <c r="R59" s="297"/>
      <c r="S59" s="232"/>
      <c r="T59" s="232"/>
      <c r="U59" s="105"/>
    </row>
    <row r="60" spans="3:21" ht="29.1" customHeight="1">
      <c r="C60" s="258" t="s">
        <v>183</v>
      </c>
      <c r="D60" s="558" t="s">
        <v>184</v>
      </c>
      <c r="E60" s="558"/>
      <c r="F60" s="210"/>
      <c r="G60" s="155"/>
      <c r="H60" s="104"/>
      <c r="I60" s="239"/>
      <c r="J60" s="104"/>
      <c r="K60" s="104"/>
      <c r="L60" s="239"/>
      <c r="M60" s="104"/>
      <c r="N60" s="104"/>
      <c r="O60" s="131"/>
      <c r="P60" s="115"/>
      <c r="Q60" s="314"/>
      <c r="R60" s="301"/>
      <c r="S60" s="8"/>
      <c r="T60" s="8"/>
      <c r="U60" s="105"/>
    </row>
    <row r="61" spans="3:21" ht="15" customHeight="1">
      <c r="C61" s="232" t="s">
        <v>185</v>
      </c>
      <c r="D61" s="559" t="s">
        <v>146</v>
      </c>
      <c r="E61" s="559"/>
      <c r="F61" s="210"/>
      <c r="G61" s="155"/>
      <c r="H61" s="233">
        <v>0</v>
      </c>
      <c r="I61" s="238"/>
      <c r="J61" s="104"/>
      <c r="K61" s="233">
        <v>0</v>
      </c>
      <c r="L61" s="238"/>
      <c r="M61" s="104"/>
      <c r="N61" s="233">
        <v>0</v>
      </c>
      <c r="O61" s="131"/>
      <c r="P61" s="115"/>
      <c r="Q61" s="129">
        <v>0</v>
      </c>
      <c r="R61" s="297"/>
      <c r="S61" s="232"/>
      <c r="T61" s="232"/>
      <c r="U61" s="105"/>
    </row>
    <row r="62" spans="3:21" ht="15" customHeight="1">
      <c r="C62" s="232" t="s">
        <v>186</v>
      </c>
      <c r="D62" s="559" t="s">
        <v>147</v>
      </c>
      <c r="E62" s="559"/>
      <c r="F62" s="210"/>
      <c r="G62" s="155"/>
      <c r="H62" s="233">
        <v>894049</v>
      </c>
      <c r="I62" s="238"/>
      <c r="J62" s="104"/>
      <c r="K62" s="233">
        <v>933621</v>
      </c>
      <c r="L62" s="238"/>
      <c r="M62" s="104"/>
      <c r="N62" s="233">
        <v>605373.87061734998</v>
      </c>
      <c r="O62" s="131"/>
      <c r="P62" s="115"/>
      <c r="Q62" s="233">
        <v>477128</v>
      </c>
      <c r="R62" s="297"/>
      <c r="S62" s="232"/>
      <c r="T62" s="232"/>
      <c r="U62" s="105"/>
    </row>
    <row r="63" spans="3:21" ht="15" customHeight="1">
      <c r="C63" s="232" t="s">
        <v>187</v>
      </c>
      <c r="D63" s="559" t="s">
        <v>148</v>
      </c>
      <c r="E63" s="559"/>
      <c r="F63" s="210"/>
      <c r="G63" s="155"/>
      <c r="H63" s="233">
        <v>0</v>
      </c>
      <c r="I63" s="238"/>
      <c r="J63" s="104"/>
      <c r="K63" s="233">
        <v>0</v>
      </c>
      <c r="L63" s="238"/>
      <c r="M63" s="104"/>
      <c r="N63" s="233">
        <v>30983.430537987901</v>
      </c>
      <c r="O63" s="131"/>
      <c r="P63" s="115"/>
      <c r="Q63" s="233">
        <v>27520</v>
      </c>
      <c r="R63" s="297"/>
      <c r="S63" s="232"/>
      <c r="T63" s="232"/>
      <c r="U63" s="105"/>
    </row>
    <row r="64" spans="3:21" ht="15" customHeight="1">
      <c r="C64" s="232" t="s">
        <v>188</v>
      </c>
      <c r="D64" s="559" t="s">
        <v>149</v>
      </c>
      <c r="E64" s="559"/>
      <c r="F64" s="210"/>
      <c r="G64" s="155"/>
      <c r="H64" s="233">
        <v>0</v>
      </c>
      <c r="I64" s="238"/>
      <c r="J64" s="104"/>
      <c r="K64" s="233">
        <v>0</v>
      </c>
      <c r="L64" s="238"/>
      <c r="M64" s="104"/>
      <c r="N64" s="233">
        <v>0</v>
      </c>
      <c r="O64" s="131"/>
      <c r="P64" s="115"/>
      <c r="Q64" s="233">
        <v>0</v>
      </c>
      <c r="R64" s="297"/>
      <c r="S64" s="232"/>
      <c r="T64" s="232"/>
      <c r="U64" s="105"/>
    </row>
    <row r="65" spans="1:21" ht="15" customHeight="1">
      <c r="C65" s="232" t="s">
        <v>189</v>
      </c>
      <c r="D65" s="559" t="s">
        <v>150</v>
      </c>
      <c r="E65" s="559"/>
      <c r="F65" s="210"/>
      <c r="G65" s="155"/>
      <c r="H65" s="233">
        <v>6793203</v>
      </c>
      <c r="I65" s="238"/>
      <c r="J65" s="104"/>
      <c r="K65" s="233">
        <v>4515068</v>
      </c>
      <c r="L65" s="238"/>
      <c r="M65" s="104"/>
      <c r="N65" s="233">
        <v>4544564.1179287899</v>
      </c>
      <c r="O65" s="131"/>
      <c r="P65" s="115"/>
      <c r="Q65" s="123">
        <v>5031761</v>
      </c>
      <c r="R65" s="297"/>
      <c r="S65" s="232"/>
      <c r="T65" s="232"/>
      <c r="U65" s="105"/>
    </row>
    <row r="66" spans="1:21" ht="15" customHeight="1">
      <c r="C66" s="232" t="s">
        <v>190</v>
      </c>
      <c r="D66" s="560" t="s">
        <v>152</v>
      </c>
      <c r="E66" s="560"/>
      <c r="F66" s="210"/>
      <c r="G66" s="155"/>
      <c r="H66" s="233">
        <v>322529</v>
      </c>
      <c r="I66" s="238"/>
      <c r="J66" s="104"/>
      <c r="K66" s="233">
        <v>312472</v>
      </c>
      <c r="L66" s="238"/>
      <c r="M66" s="104"/>
      <c r="N66" s="233">
        <v>298457.31598999997</v>
      </c>
      <c r="O66" s="131"/>
      <c r="P66" s="115"/>
      <c r="Q66" s="123">
        <v>96365</v>
      </c>
      <c r="R66" s="297"/>
      <c r="S66" s="232"/>
      <c r="T66" s="232"/>
      <c r="U66" s="105"/>
    </row>
    <row r="67" spans="1:21" ht="15" customHeight="1">
      <c r="C67" s="232" t="s">
        <v>191</v>
      </c>
      <c r="D67" s="560" t="s">
        <v>154</v>
      </c>
      <c r="E67" s="560"/>
      <c r="F67" s="210"/>
      <c r="G67" s="155"/>
      <c r="H67" s="233">
        <v>0</v>
      </c>
      <c r="I67" s="238"/>
      <c r="J67" s="104"/>
      <c r="K67" s="233">
        <v>0</v>
      </c>
      <c r="L67" s="238"/>
      <c r="M67" s="104"/>
      <c r="N67" s="233">
        <v>0</v>
      </c>
      <c r="O67" s="131"/>
      <c r="P67" s="115"/>
      <c r="Q67" s="233">
        <v>0</v>
      </c>
      <c r="R67" s="297"/>
      <c r="S67" s="232"/>
      <c r="T67" s="232"/>
      <c r="U67" s="105"/>
    </row>
    <row r="68" spans="1:21" ht="15" customHeight="1">
      <c r="C68" s="232" t="s">
        <v>192</v>
      </c>
      <c r="D68" s="560" t="s">
        <v>156</v>
      </c>
      <c r="E68" s="560"/>
      <c r="F68" s="210"/>
      <c r="G68" s="155"/>
      <c r="H68" s="233">
        <v>1294</v>
      </c>
      <c r="I68" s="238"/>
      <c r="J68" s="104"/>
      <c r="K68" s="233">
        <v>4248</v>
      </c>
      <c r="L68" s="238"/>
      <c r="M68" s="104"/>
      <c r="N68" s="233">
        <v>2439</v>
      </c>
      <c r="O68" s="131"/>
      <c r="P68" s="115"/>
      <c r="Q68" s="123">
        <v>1512</v>
      </c>
      <c r="R68" s="297"/>
      <c r="S68" s="232"/>
      <c r="T68" s="232"/>
      <c r="U68" s="105"/>
    </row>
    <row r="69" spans="1:21" ht="15" customHeight="1">
      <c r="C69" s="232" t="s">
        <v>193</v>
      </c>
      <c r="D69" s="560" t="s">
        <v>158</v>
      </c>
      <c r="E69" s="560"/>
      <c r="F69" s="210"/>
      <c r="G69" s="155"/>
      <c r="H69" s="233">
        <v>3262037</v>
      </c>
      <c r="I69" s="238"/>
      <c r="J69" s="104"/>
      <c r="K69" s="233">
        <v>2380697</v>
      </c>
      <c r="L69" s="238"/>
      <c r="M69" s="104"/>
      <c r="N69" s="233">
        <v>2670253.9414187898</v>
      </c>
      <c r="O69" s="131"/>
      <c r="P69" s="115"/>
      <c r="Q69" s="123">
        <v>3214139</v>
      </c>
      <c r="R69" s="297"/>
      <c r="S69" s="232"/>
      <c r="T69" s="232"/>
      <c r="U69" s="105"/>
    </row>
    <row r="70" spans="1:21" ht="15" customHeight="1">
      <c r="C70" s="232" t="s">
        <v>194</v>
      </c>
      <c r="D70" s="560" t="s">
        <v>160</v>
      </c>
      <c r="E70" s="560"/>
      <c r="F70" s="210"/>
      <c r="G70" s="155"/>
      <c r="H70" s="233">
        <v>3207343</v>
      </c>
      <c r="I70" s="238"/>
      <c r="J70" s="104"/>
      <c r="K70" s="233">
        <v>1817651</v>
      </c>
      <c r="L70" s="238"/>
      <c r="M70" s="104"/>
      <c r="N70" s="233">
        <v>1573413.8605200001</v>
      </c>
      <c r="O70" s="131"/>
      <c r="P70" s="115"/>
      <c r="Q70" s="123">
        <v>1717635</v>
      </c>
      <c r="R70" s="297"/>
      <c r="S70" s="232"/>
      <c r="T70" s="232"/>
      <c r="U70" s="105"/>
    </row>
    <row r="71" spans="1:21" ht="15" customHeight="1">
      <c r="C71" s="232" t="s">
        <v>195</v>
      </c>
      <c r="D71" s="559" t="s">
        <v>161</v>
      </c>
      <c r="E71" s="559"/>
      <c r="F71" s="210"/>
      <c r="G71" s="155"/>
      <c r="H71" s="233">
        <v>4719972</v>
      </c>
      <c r="I71" s="238"/>
      <c r="J71" s="104"/>
      <c r="K71" s="233">
        <v>6376841</v>
      </c>
      <c r="L71" s="238"/>
      <c r="M71" s="104"/>
      <c r="N71" s="233">
        <v>6079254</v>
      </c>
      <c r="O71" s="131"/>
      <c r="P71" s="115"/>
      <c r="Q71" s="123">
        <v>2898135</v>
      </c>
      <c r="R71" s="297"/>
      <c r="S71" s="232"/>
      <c r="T71" s="232"/>
      <c r="U71" s="105"/>
    </row>
    <row r="72" spans="1:21" ht="15" customHeight="1">
      <c r="C72" s="232"/>
      <c r="D72" s="557"/>
      <c r="E72" s="557"/>
      <c r="F72" s="210"/>
      <c r="G72" s="155"/>
      <c r="H72" s="104"/>
      <c r="I72" s="239"/>
      <c r="J72" s="104"/>
      <c r="K72" s="104"/>
      <c r="L72" s="239"/>
      <c r="M72" s="104"/>
      <c r="N72" s="104"/>
      <c r="O72" s="131"/>
      <c r="P72" s="115"/>
      <c r="Q72" s="104"/>
      <c r="R72" s="297"/>
      <c r="S72" s="232"/>
      <c r="T72" s="232"/>
      <c r="U72" s="105"/>
    </row>
    <row r="73" spans="1:21" ht="15" customHeight="1">
      <c r="C73" s="298">
        <v>3</v>
      </c>
      <c r="D73" s="558" t="s">
        <v>196</v>
      </c>
      <c r="E73" s="558"/>
      <c r="F73" s="210"/>
      <c r="G73" s="155"/>
      <c r="H73" s="104"/>
      <c r="I73" s="239"/>
      <c r="J73" s="104"/>
      <c r="K73" s="104"/>
      <c r="L73" s="239"/>
      <c r="M73" s="104"/>
      <c r="N73" s="104"/>
      <c r="O73" s="131"/>
      <c r="P73" s="115"/>
      <c r="Q73" s="104"/>
      <c r="R73" s="297"/>
      <c r="S73" s="232"/>
      <c r="T73" s="232"/>
      <c r="U73" s="105"/>
    </row>
    <row r="74" spans="1:21" ht="29.1" customHeight="1">
      <c r="C74" s="303">
        <v>3.1</v>
      </c>
      <c r="D74" s="559" t="s">
        <v>197</v>
      </c>
      <c r="E74" s="559"/>
      <c r="F74" s="210"/>
      <c r="G74" s="155"/>
      <c r="H74" s="315">
        <v>1542000000</v>
      </c>
      <c r="I74" s="316"/>
      <c r="J74" s="104"/>
      <c r="K74" s="315">
        <v>1522000000</v>
      </c>
      <c r="L74" s="316"/>
      <c r="M74" s="104"/>
      <c r="N74" s="315">
        <v>1942000000</v>
      </c>
      <c r="O74" s="131"/>
      <c r="P74" s="115"/>
      <c r="Q74" s="315">
        <v>2220000000</v>
      </c>
      <c r="R74" s="301"/>
      <c r="S74" s="8"/>
      <c r="T74" s="8"/>
      <c r="U74" s="105"/>
    </row>
    <row r="75" spans="1:21" ht="29.1" customHeight="1">
      <c r="C75" s="303">
        <v>3.2</v>
      </c>
      <c r="D75" s="559" t="s">
        <v>198</v>
      </c>
      <c r="E75" s="559"/>
      <c r="F75" s="210"/>
      <c r="G75" s="155"/>
      <c r="H75" s="233">
        <v>441200</v>
      </c>
      <c r="I75" s="238"/>
      <c r="J75" s="104"/>
      <c r="K75" s="233">
        <v>218090</v>
      </c>
      <c r="L75" s="238"/>
      <c r="M75" s="104"/>
      <c r="N75" s="233">
        <v>332600</v>
      </c>
      <c r="O75" s="131"/>
      <c r="P75" s="115"/>
      <c r="Q75" s="123">
        <v>465500</v>
      </c>
      <c r="R75" s="297"/>
      <c r="S75" s="232"/>
      <c r="T75" s="232"/>
      <c r="U75" s="105"/>
    </row>
    <row r="76" spans="1:21" ht="29.1" customHeight="1">
      <c r="A76" s="317" t="s">
        <v>199</v>
      </c>
      <c r="C76" s="303">
        <v>3.3</v>
      </c>
      <c r="D76" s="559" t="s">
        <v>200</v>
      </c>
      <c r="E76" s="559"/>
      <c r="F76" s="210"/>
      <c r="G76" s="155"/>
      <c r="H76" s="315">
        <v>104810680</v>
      </c>
      <c r="I76" s="316"/>
      <c r="J76" s="104"/>
      <c r="K76" s="315">
        <v>62455667</v>
      </c>
      <c r="L76" s="316"/>
      <c r="M76" s="104"/>
      <c r="N76" s="315">
        <v>43399341</v>
      </c>
      <c r="O76" s="131"/>
      <c r="P76" s="115"/>
      <c r="Q76" s="318">
        <v>42085175</v>
      </c>
      <c r="R76" s="297"/>
      <c r="S76" s="232"/>
      <c r="T76" s="232"/>
      <c r="U76" s="105"/>
    </row>
    <row r="77" spans="1:21" ht="15" customHeight="1">
      <c r="C77" s="232"/>
      <c r="D77" s="557"/>
      <c r="E77" s="557"/>
      <c r="F77" s="210"/>
      <c r="G77" s="155"/>
      <c r="H77" s="104"/>
      <c r="I77" s="239"/>
      <c r="J77" s="104"/>
      <c r="K77" s="104"/>
      <c r="L77" s="239"/>
      <c r="M77" s="104"/>
      <c r="N77" s="104"/>
      <c r="O77" s="131"/>
      <c r="P77" s="115"/>
      <c r="Q77" s="104"/>
      <c r="R77" s="297"/>
      <c r="S77" s="232"/>
      <c r="T77" s="232"/>
      <c r="U77" s="105"/>
    </row>
    <row r="78" spans="1:21" ht="15" customHeight="1">
      <c r="C78" s="298">
        <v>4</v>
      </c>
      <c r="D78" s="558" t="s">
        <v>201</v>
      </c>
      <c r="E78" s="558"/>
      <c r="F78" s="210"/>
      <c r="G78" s="155"/>
      <c r="H78" s="104"/>
      <c r="I78" s="239"/>
      <c r="J78" s="104"/>
      <c r="K78" s="104"/>
      <c r="L78" s="239"/>
      <c r="M78" s="104"/>
      <c r="N78" s="104"/>
      <c r="O78" s="131"/>
      <c r="P78" s="115"/>
      <c r="Q78" s="104"/>
      <c r="R78" s="297"/>
      <c r="S78" s="232"/>
      <c r="T78" s="232"/>
      <c r="U78" s="105"/>
    </row>
    <row r="79" spans="1:21" ht="15" customHeight="1">
      <c r="C79" s="303">
        <v>4.0999999999999996</v>
      </c>
      <c r="D79" s="562" t="s">
        <v>202</v>
      </c>
      <c r="E79" s="562"/>
      <c r="F79" s="319"/>
      <c r="G79" s="320"/>
      <c r="H79" s="313">
        <v>150300</v>
      </c>
      <c r="I79" s="321"/>
      <c r="J79" s="322"/>
      <c r="K79" s="313">
        <v>151100</v>
      </c>
      <c r="L79" s="321"/>
      <c r="M79" s="322"/>
      <c r="N79" s="313">
        <v>151210</v>
      </c>
      <c r="O79" s="323"/>
      <c r="P79" s="324"/>
      <c r="Q79" s="313">
        <v>72216</v>
      </c>
      <c r="R79" s="325"/>
      <c r="S79" s="1"/>
      <c r="T79" s="3" t="s">
        <v>203</v>
      </c>
      <c r="U79" s="105"/>
    </row>
    <row r="80" spans="1:21" ht="15" customHeight="1">
      <c r="C80" s="326">
        <v>4.2</v>
      </c>
      <c r="D80" s="562" t="s">
        <v>204</v>
      </c>
      <c r="E80" s="562"/>
      <c r="F80" s="327"/>
      <c r="G80" s="327"/>
      <c r="H80" s="313">
        <v>400</v>
      </c>
      <c r="I80" s="321"/>
      <c r="J80" s="322"/>
      <c r="K80" s="313">
        <v>410</v>
      </c>
      <c r="L80" s="321"/>
      <c r="M80" s="322"/>
      <c r="N80" s="313">
        <v>370</v>
      </c>
      <c r="O80" s="328"/>
      <c r="P80" s="322"/>
      <c r="Q80" s="313">
        <v>683</v>
      </c>
      <c r="R80" s="325"/>
      <c r="S80" s="327"/>
      <c r="T80" s="329" t="s">
        <v>205</v>
      </c>
      <c r="U80" s="105"/>
    </row>
    <row r="81" spans="3:21" ht="15" customHeight="1">
      <c r="C81" s="303">
        <v>4.3</v>
      </c>
      <c r="D81" s="559" t="s">
        <v>206</v>
      </c>
      <c r="E81" s="559"/>
      <c r="F81" s="210"/>
      <c r="G81" s="155"/>
      <c r="H81" s="233">
        <v>1293600</v>
      </c>
      <c r="I81" s="238"/>
      <c r="J81" s="104"/>
      <c r="K81" s="233">
        <v>1305380</v>
      </c>
      <c r="L81" s="238"/>
      <c r="M81" s="104"/>
      <c r="N81" s="313">
        <v>1317080</v>
      </c>
      <c r="O81" s="131"/>
      <c r="P81" s="115"/>
      <c r="Q81" s="233">
        <v>1282331</v>
      </c>
      <c r="R81" s="105"/>
      <c r="S81" s="1"/>
      <c r="T81" s="232"/>
      <c r="U81" s="105"/>
    </row>
    <row r="82" spans="3:21" ht="15" customHeight="1">
      <c r="C82" s="254"/>
      <c r="D82" s="569"/>
      <c r="E82" s="569"/>
      <c r="F82" s="252"/>
      <c r="G82" s="170"/>
      <c r="H82" s="330"/>
      <c r="I82" s="331"/>
      <c r="J82" s="330"/>
      <c r="K82" s="330"/>
      <c r="L82" s="331"/>
      <c r="M82" s="330"/>
      <c r="N82" s="330"/>
      <c r="O82" s="134"/>
      <c r="P82" s="135"/>
      <c r="Q82" s="330"/>
      <c r="R82" s="332"/>
      <c r="S82" s="254"/>
      <c r="T82" s="254"/>
      <c r="U82" s="253"/>
    </row>
    <row r="83" spans="3:21" ht="15" customHeight="1">
      <c r="C83" s="292"/>
      <c r="D83" s="333"/>
      <c r="E83" s="87"/>
      <c r="F83" s="87"/>
      <c r="G83" s="87"/>
      <c r="H83" s="87"/>
      <c r="I83" s="87"/>
      <c r="J83" s="87"/>
      <c r="K83" s="87"/>
      <c r="L83" s="87"/>
      <c r="M83" s="87"/>
      <c r="N83" s="87"/>
      <c r="O83" s="87"/>
      <c r="P83" s="87"/>
      <c r="Q83" s="292"/>
      <c r="R83" s="292"/>
      <c r="S83" s="292"/>
      <c r="T83" s="292"/>
      <c r="U83" s="87"/>
    </row>
    <row r="84" spans="3:21" ht="20.85" customHeight="1">
      <c r="C84" s="295"/>
      <c r="D84" s="296" t="s">
        <v>207</v>
      </c>
      <c r="E84" s="334"/>
      <c r="F84" s="334"/>
      <c r="G84" s="334"/>
      <c r="H84" s="334"/>
      <c r="I84" s="334"/>
      <c r="J84" s="334"/>
      <c r="K84" s="334"/>
      <c r="L84" s="334"/>
      <c r="M84" s="334"/>
      <c r="N84" s="334"/>
      <c r="O84" s="334"/>
      <c r="P84" s="334"/>
      <c r="Q84" s="295"/>
      <c r="R84" s="295"/>
      <c r="S84" s="295"/>
      <c r="T84" s="295"/>
      <c r="U84" s="334"/>
    </row>
    <row r="85" spans="3:21" ht="15" customHeight="1">
      <c r="C85" s="232"/>
      <c r="D85" s="557"/>
      <c r="E85" s="557"/>
      <c r="F85" s="210"/>
      <c r="G85" s="155"/>
      <c r="H85" s="104"/>
      <c r="I85" s="239"/>
      <c r="J85" s="104"/>
      <c r="K85" s="104"/>
      <c r="L85" s="239"/>
      <c r="M85" s="104"/>
      <c r="N85" s="104"/>
      <c r="O85" s="131"/>
      <c r="P85" s="115"/>
      <c r="Q85" s="104"/>
      <c r="R85" s="297"/>
      <c r="S85" s="232"/>
      <c r="T85" s="232"/>
      <c r="U85" s="105"/>
    </row>
    <row r="86" spans="3:21" ht="29.1" customHeight="1">
      <c r="C86" s="298">
        <v>5</v>
      </c>
      <c r="D86" s="570" t="s">
        <v>208</v>
      </c>
      <c r="E86" s="570"/>
      <c r="F86" s="210"/>
      <c r="G86" s="155"/>
      <c r="H86" s="104"/>
      <c r="I86" s="239"/>
      <c r="J86" s="104"/>
      <c r="K86" s="104"/>
      <c r="L86" s="239"/>
      <c r="M86" s="104"/>
      <c r="N86" s="104"/>
      <c r="O86" s="131"/>
      <c r="P86" s="115"/>
      <c r="Q86" s="314"/>
      <c r="R86" s="301"/>
      <c r="S86" s="8"/>
      <c r="T86" s="8"/>
      <c r="U86" s="105"/>
    </row>
    <row r="87" spans="3:21" ht="29.1" customHeight="1">
      <c r="C87" s="335"/>
      <c r="D87" s="571" t="s">
        <v>209</v>
      </c>
      <c r="E87" s="572"/>
      <c r="F87" s="336"/>
      <c r="G87" s="155"/>
      <c r="H87" s="104"/>
      <c r="I87" s="239"/>
      <c r="J87" s="104"/>
      <c r="K87" s="104"/>
      <c r="L87" s="239"/>
      <c r="M87" s="104"/>
      <c r="N87" s="104"/>
      <c r="O87" s="131"/>
      <c r="P87" s="115"/>
      <c r="Q87" s="314"/>
      <c r="R87" s="301"/>
      <c r="S87" s="8"/>
      <c r="T87" s="8"/>
      <c r="U87" s="105"/>
    </row>
    <row r="88" spans="3:21" ht="29.1" customHeight="1">
      <c r="C88" s="335"/>
      <c r="D88" s="563" t="s">
        <v>210</v>
      </c>
      <c r="E88" s="564"/>
      <c r="F88" s="336"/>
      <c r="G88" s="155"/>
      <c r="H88" s="104"/>
      <c r="I88" s="239"/>
      <c r="J88" s="104"/>
      <c r="K88" s="104"/>
      <c r="L88" s="239"/>
      <c r="M88" s="104"/>
      <c r="N88" s="104"/>
      <c r="O88" s="131"/>
      <c r="P88" s="115"/>
      <c r="Q88" s="314"/>
      <c r="R88" s="301"/>
      <c r="S88" s="8"/>
      <c r="T88" s="8"/>
      <c r="U88" s="105"/>
    </row>
    <row r="89" spans="3:21" ht="15" customHeight="1">
      <c r="C89" s="337"/>
      <c r="D89" s="565"/>
      <c r="E89" s="565"/>
      <c r="F89" s="338"/>
      <c r="G89" s="339"/>
      <c r="H89" s="340"/>
      <c r="I89" s="341"/>
      <c r="J89" s="340"/>
      <c r="K89" s="340"/>
      <c r="L89" s="341"/>
      <c r="M89" s="340"/>
      <c r="N89" s="340"/>
      <c r="O89" s="342"/>
      <c r="P89" s="343"/>
      <c r="Q89" s="344"/>
      <c r="R89" s="345"/>
      <c r="S89" s="346"/>
      <c r="T89" s="346"/>
      <c r="U89" s="347"/>
    </row>
    <row r="90" spans="3:21" ht="15" customHeight="1">
      <c r="C90" s="348">
        <v>5.0999999999999996</v>
      </c>
      <c r="D90" s="566" t="s">
        <v>211</v>
      </c>
      <c r="E90" s="566"/>
      <c r="F90" s="349"/>
      <c r="G90" s="350"/>
      <c r="H90" s="351"/>
      <c r="I90" s="352"/>
      <c r="J90" s="351"/>
      <c r="K90" s="351"/>
      <c r="L90" s="352"/>
      <c r="M90" s="351"/>
      <c r="N90" s="351"/>
      <c r="O90" s="353"/>
      <c r="P90" s="354"/>
      <c r="Q90" s="340"/>
      <c r="R90" s="355"/>
      <c r="S90" s="337"/>
      <c r="T90" s="337"/>
      <c r="U90" s="356"/>
    </row>
    <row r="91" spans="3:21" ht="15" customHeight="1">
      <c r="C91" s="357" t="s">
        <v>212</v>
      </c>
      <c r="D91" s="567" t="s">
        <v>213</v>
      </c>
      <c r="E91" s="567"/>
      <c r="F91" s="358"/>
      <c r="G91" s="359"/>
      <c r="H91" s="360"/>
      <c r="I91" s="361"/>
      <c r="J91" s="360"/>
      <c r="K91" s="360"/>
      <c r="L91" s="361"/>
      <c r="M91" s="360"/>
      <c r="N91" s="360"/>
      <c r="O91" s="362"/>
      <c r="P91" s="363"/>
      <c r="Q91" s="360"/>
      <c r="R91" s="364"/>
      <c r="S91" s="365"/>
      <c r="T91" s="365"/>
      <c r="U91" s="347"/>
    </row>
    <row r="92" spans="3:21" ht="29.1" customHeight="1">
      <c r="C92" s="357" t="s">
        <v>214</v>
      </c>
      <c r="D92" s="568" t="s">
        <v>215</v>
      </c>
      <c r="E92" s="568"/>
      <c r="F92" s="358"/>
      <c r="G92" s="359"/>
      <c r="H92" s="366">
        <v>1493019</v>
      </c>
      <c r="I92" s="367"/>
      <c r="J92" s="360"/>
      <c r="K92" s="366">
        <v>1052901</v>
      </c>
      <c r="L92" s="367"/>
      <c r="M92" s="360"/>
      <c r="N92" s="366">
        <v>1260559</v>
      </c>
      <c r="O92" s="362"/>
      <c r="P92" s="363"/>
      <c r="Q92" s="366">
        <v>1145220</v>
      </c>
      <c r="R92" s="345"/>
      <c r="S92" s="346"/>
      <c r="T92" s="368" t="s">
        <v>216</v>
      </c>
      <c r="U92" s="347"/>
    </row>
    <row r="93" spans="3:21" ht="29.1" customHeight="1">
      <c r="C93" s="357" t="s">
        <v>217</v>
      </c>
      <c r="D93" s="568" t="s">
        <v>218</v>
      </c>
      <c r="E93" s="568"/>
      <c r="F93" s="358"/>
      <c r="G93" s="359"/>
      <c r="H93" s="369">
        <v>0.40500000000000003</v>
      </c>
      <c r="I93" s="370"/>
      <c r="J93" s="360"/>
      <c r="K93" s="369">
        <v>0.40799999999999997</v>
      </c>
      <c r="L93" s="370"/>
      <c r="M93" s="360"/>
      <c r="N93" s="369">
        <v>0.40300000000000002</v>
      </c>
      <c r="O93" s="362"/>
      <c r="P93" s="363"/>
      <c r="Q93" s="369">
        <v>0.4</v>
      </c>
      <c r="R93" s="364"/>
      <c r="S93" s="365"/>
      <c r="T93" s="371"/>
      <c r="U93" s="347"/>
    </row>
    <row r="94" spans="3:21" ht="15" customHeight="1">
      <c r="C94" s="365" t="s">
        <v>219</v>
      </c>
      <c r="D94" s="574" t="s">
        <v>220</v>
      </c>
      <c r="E94" s="574"/>
      <c r="F94" s="338"/>
      <c r="G94" s="339"/>
      <c r="H94" s="340"/>
      <c r="I94" s="341"/>
      <c r="J94" s="340"/>
      <c r="K94" s="340"/>
      <c r="L94" s="341"/>
      <c r="M94" s="340"/>
      <c r="N94" s="340"/>
      <c r="O94" s="342"/>
      <c r="P94" s="343"/>
      <c r="Q94" s="340"/>
      <c r="R94" s="364"/>
      <c r="S94" s="365"/>
      <c r="T94" s="365"/>
      <c r="U94" s="347"/>
    </row>
    <row r="95" spans="3:21" ht="15" customHeight="1">
      <c r="C95" s="365" t="s">
        <v>221</v>
      </c>
      <c r="D95" s="575" t="s">
        <v>222</v>
      </c>
      <c r="E95" s="575"/>
      <c r="F95" s="338"/>
      <c r="G95" s="339"/>
      <c r="H95" s="372">
        <v>1494534</v>
      </c>
      <c r="I95" s="373"/>
      <c r="J95" s="340"/>
      <c r="K95" s="372">
        <v>1053963</v>
      </c>
      <c r="L95" s="373"/>
      <c r="M95" s="340"/>
      <c r="N95" s="372">
        <v>1261830</v>
      </c>
      <c r="O95" s="342"/>
      <c r="P95" s="343"/>
      <c r="Q95" s="372">
        <v>1147516</v>
      </c>
      <c r="R95" s="364"/>
      <c r="S95" s="365"/>
      <c r="T95" s="368" t="s">
        <v>216</v>
      </c>
      <c r="U95" s="347"/>
    </row>
    <row r="96" spans="3:21" ht="29.1" customHeight="1">
      <c r="C96" s="365" t="s">
        <v>223</v>
      </c>
      <c r="D96" s="575" t="s">
        <v>224</v>
      </c>
      <c r="E96" s="575"/>
      <c r="F96" s="338"/>
      <c r="G96" s="339"/>
      <c r="H96" s="374">
        <v>0.40600000000000003</v>
      </c>
      <c r="I96" s="375"/>
      <c r="J96" s="340"/>
      <c r="K96" s="374">
        <v>0.40799999999999997</v>
      </c>
      <c r="L96" s="375"/>
      <c r="M96" s="340"/>
      <c r="N96" s="374">
        <v>0.40300000000000002</v>
      </c>
      <c r="O96" s="342"/>
      <c r="P96" s="343"/>
      <c r="Q96" s="374">
        <v>0.4</v>
      </c>
      <c r="R96" s="364"/>
      <c r="S96" s="365"/>
      <c r="T96" s="368"/>
      <c r="U96" s="347"/>
    </row>
    <row r="97" spans="3:25" ht="15" customHeight="1">
      <c r="C97" s="365"/>
      <c r="D97" s="576"/>
      <c r="E97" s="576"/>
      <c r="F97" s="338"/>
      <c r="G97" s="339"/>
      <c r="H97" s="340"/>
      <c r="I97" s="341"/>
      <c r="J97" s="340"/>
      <c r="K97" s="340"/>
      <c r="L97" s="341"/>
      <c r="M97" s="340"/>
      <c r="N97" s="340"/>
      <c r="O97" s="342"/>
      <c r="P97" s="343"/>
      <c r="Q97" s="340"/>
      <c r="R97" s="364"/>
      <c r="S97" s="365"/>
      <c r="T97" s="365"/>
      <c r="U97" s="347"/>
    </row>
    <row r="98" spans="3:25" ht="15" customHeight="1">
      <c r="C98" s="348">
        <v>5.2</v>
      </c>
      <c r="D98" s="566" t="s">
        <v>225</v>
      </c>
      <c r="E98" s="566"/>
      <c r="F98" s="349"/>
      <c r="G98" s="350"/>
      <c r="H98" s="351"/>
      <c r="I98" s="352"/>
      <c r="J98" s="351"/>
      <c r="K98" s="351"/>
      <c r="L98" s="352"/>
      <c r="M98" s="351"/>
      <c r="N98" s="351"/>
      <c r="O98" s="353"/>
      <c r="P98" s="354"/>
      <c r="Q98" s="340"/>
      <c r="R98" s="355"/>
      <c r="S98" s="337"/>
      <c r="T98" s="337"/>
      <c r="U98" s="356"/>
    </row>
    <row r="99" spans="3:25" ht="15" customHeight="1">
      <c r="C99" s="357" t="s">
        <v>226</v>
      </c>
      <c r="D99" s="567" t="s">
        <v>213</v>
      </c>
      <c r="E99" s="567"/>
      <c r="F99" s="358"/>
      <c r="G99" s="359"/>
      <c r="H99" s="360"/>
      <c r="I99" s="361"/>
      <c r="J99" s="360"/>
      <c r="K99" s="360"/>
      <c r="L99" s="361"/>
      <c r="M99" s="360"/>
      <c r="N99" s="360"/>
      <c r="O99" s="362"/>
      <c r="P99" s="363"/>
      <c r="Q99" s="360"/>
      <c r="R99" s="364"/>
      <c r="S99" s="365"/>
      <c r="T99" s="365"/>
      <c r="U99" s="347"/>
    </row>
    <row r="100" spans="3:25" ht="15" customHeight="1">
      <c r="C100" s="376" t="s">
        <v>227</v>
      </c>
      <c r="D100" s="573" t="s">
        <v>228</v>
      </c>
      <c r="E100" s="573"/>
      <c r="F100" s="376"/>
      <c r="G100" s="376"/>
      <c r="H100" s="377">
        <v>1700058</v>
      </c>
      <c r="I100" s="378"/>
      <c r="J100" s="377"/>
      <c r="K100" s="377">
        <v>1870383</v>
      </c>
      <c r="L100" s="378"/>
      <c r="M100" s="377"/>
      <c r="N100" s="377">
        <v>2849927</v>
      </c>
      <c r="O100" s="378"/>
      <c r="P100" s="377"/>
      <c r="Q100" s="377">
        <v>1430048</v>
      </c>
      <c r="R100" s="364"/>
      <c r="S100" s="365"/>
      <c r="T100" s="368" t="s">
        <v>216</v>
      </c>
      <c r="U100" s="347"/>
    </row>
    <row r="101" spans="3:25" ht="42.6" customHeight="1">
      <c r="C101" s="376" t="s">
        <v>229</v>
      </c>
      <c r="D101" s="573" t="s">
        <v>230</v>
      </c>
      <c r="E101" s="573"/>
      <c r="F101" s="376"/>
      <c r="G101" s="376"/>
      <c r="H101" s="376">
        <v>0.14399999999999999</v>
      </c>
      <c r="I101" s="379"/>
      <c r="J101" s="376"/>
      <c r="K101" s="376">
        <v>0.158</v>
      </c>
      <c r="L101" s="379"/>
      <c r="M101" s="376"/>
      <c r="N101" s="376">
        <v>0.25600000000000001</v>
      </c>
      <c r="O101" s="379"/>
      <c r="P101" s="376"/>
      <c r="Q101" s="376">
        <v>0.17</v>
      </c>
      <c r="R101" s="364"/>
      <c r="S101" s="365"/>
      <c r="T101" s="368"/>
      <c r="U101" s="347"/>
    </row>
    <row r="102" spans="3:25" ht="15" customHeight="1">
      <c r="C102" s="365" t="s">
        <v>231</v>
      </c>
      <c r="D102" s="574" t="s">
        <v>220</v>
      </c>
      <c r="E102" s="574"/>
      <c r="F102" s="338"/>
      <c r="G102" s="339"/>
      <c r="H102" s="340"/>
      <c r="I102" s="341"/>
      <c r="J102" s="340"/>
      <c r="K102" s="340"/>
      <c r="L102" s="341"/>
      <c r="M102" s="340"/>
      <c r="N102" s="340"/>
      <c r="O102" s="342"/>
      <c r="P102" s="343"/>
      <c r="Q102" s="340"/>
      <c r="R102" s="364"/>
      <c r="S102" s="365"/>
      <c r="T102" s="365"/>
      <c r="U102" s="347"/>
    </row>
    <row r="103" spans="3:25" ht="15" customHeight="1">
      <c r="C103" s="365" t="s">
        <v>232</v>
      </c>
      <c r="D103" s="575" t="s">
        <v>233</v>
      </c>
      <c r="E103" s="575"/>
      <c r="F103" s="338"/>
      <c r="G103" s="339"/>
      <c r="H103" s="372">
        <v>1705463</v>
      </c>
      <c r="I103" s="373"/>
      <c r="J103" s="340"/>
      <c r="K103" s="372">
        <v>1873585</v>
      </c>
      <c r="L103" s="373"/>
      <c r="M103" s="340"/>
      <c r="N103" s="372">
        <v>2854652</v>
      </c>
      <c r="O103" s="342"/>
      <c r="P103" s="343"/>
      <c r="Q103" s="372">
        <v>1432913</v>
      </c>
      <c r="R103" s="364"/>
      <c r="S103" s="365"/>
      <c r="T103" s="368" t="s">
        <v>216</v>
      </c>
      <c r="U103" s="347"/>
    </row>
    <row r="104" spans="3:25" ht="42.6" customHeight="1">
      <c r="C104" s="365" t="s">
        <v>234</v>
      </c>
      <c r="D104" s="575" t="s">
        <v>235</v>
      </c>
      <c r="E104" s="575"/>
      <c r="F104" s="338"/>
      <c r="G104" s="339"/>
      <c r="H104" s="374">
        <v>0.14499999999999999</v>
      </c>
      <c r="I104" s="375"/>
      <c r="J104" s="340"/>
      <c r="K104" s="374">
        <v>0.158</v>
      </c>
      <c r="L104" s="375"/>
      <c r="M104" s="340"/>
      <c r="N104" s="374">
        <v>0.25600000000000001</v>
      </c>
      <c r="O104" s="342"/>
      <c r="P104" s="343"/>
      <c r="Q104" s="374">
        <v>0.16988600000000001</v>
      </c>
      <c r="R104" s="364"/>
      <c r="S104" s="365"/>
      <c r="T104" s="368"/>
      <c r="U104" s="347"/>
    </row>
    <row r="105" spans="3:25" ht="15" customHeight="1">
      <c r="C105" s="365"/>
      <c r="D105" s="575"/>
      <c r="E105" s="575"/>
      <c r="F105" s="338"/>
      <c r="G105" s="339"/>
      <c r="H105" s="340"/>
      <c r="I105" s="341"/>
      <c r="J105" s="340"/>
      <c r="K105" s="340"/>
      <c r="L105" s="341"/>
      <c r="M105" s="340"/>
      <c r="N105" s="340"/>
      <c r="O105" s="342"/>
      <c r="P105" s="343"/>
      <c r="Q105" s="340"/>
      <c r="R105" s="364"/>
      <c r="S105" s="365"/>
      <c r="T105" s="365"/>
      <c r="U105" s="347"/>
    </row>
    <row r="106" spans="3:25" ht="15" customHeight="1">
      <c r="C106" s="348">
        <v>5.3</v>
      </c>
      <c r="D106" s="566" t="s">
        <v>236</v>
      </c>
      <c r="E106" s="566"/>
      <c r="F106" s="349"/>
      <c r="G106" s="350"/>
      <c r="H106" s="351"/>
      <c r="I106" s="352"/>
      <c r="J106" s="351"/>
      <c r="K106" s="351"/>
      <c r="L106" s="352"/>
      <c r="M106" s="351"/>
      <c r="N106" s="351"/>
      <c r="O106" s="353"/>
      <c r="P106" s="354"/>
      <c r="Q106" s="340"/>
      <c r="R106" s="355"/>
      <c r="S106" s="337"/>
      <c r="T106" s="337"/>
      <c r="U106" s="356"/>
    </row>
    <row r="107" spans="3:25" ht="15" customHeight="1">
      <c r="C107" s="357" t="s">
        <v>237</v>
      </c>
      <c r="D107" s="567" t="s">
        <v>213</v>
      </c>
      <c r="E107" s="567"/>
      <c r="F107" s="358"/>
      <c r="G107" s="359"/>
      <c r="H107" s="360"/>
      <c r="I107" s="361"/>
      <c r="J107" s="360"/>
      <c r="K107" s="360"/>
      <c r="L107" s="361"/>
      <c r="M107" s="360"/>
      <c r="N107" s="360"/>
      <c r="O107" s="362"/>
      <c r="P107" s="363"/>
      <c r="Q107" s="360"/>
      <c r="R107" s="364"/>
      <c r="S107" s="365"/>
      <c r="T107" s="365"/>
      <c r="U107" s="347"/>
    </row>
    <row r="108" spans="3:25" ht="15" customHeight="1">
      <c r="C108" s="357" t="s">
        <v>238</v>
      </c>
      <c r="D108" s="568" t="s">
        <v>239</v>
      </c>
      <c r="E108" s="568"/>
      <c r="F108" s="358"/>
      <c r="G108" s="359"/>
      <c r="H108" s="366">
        <v>3193077</v>
      </c>
      <c r="I108" s="367"/>
      <c r="J108" s="360"/>
      <c r="K108" s="366">
        <v>2923284</v>
      </c>
      <c r="L108" s="367"/>
      <c r="M108" s="360"/>
      <c r="N108" s="366">
        <v>4110486</v>
      </c>
      <c r="O108" s="362"/>
      <c r="P108" s="363"/>
      <c r="Q108" s="380">
        <v>2575268</v>
      </c>
      <c r="R108" s="364"/>
      <c r="S108" s="365"/>
      <c r="T108" s="368" t="s">
        <v>216</v>
      </c>
      <c r="U108" s="347"/>
    </row>
    <row r="109" spans="3:25" ht="29.1" customHeight="1">
      <c r="C109" s="357" t="s">
        <v>240</v>
      </c>
      <c r="D109" s="568" t="s">
        <v>241</v>
      </c>
      <c r="E109" s="568"/>
      <c r="F109" s="358"/>
      <c r="G109" s="359"/>
      <c r="H109" s="369">
        <v>0.20599999999999999</v>
      </c>
      <c r="I109" s="370"/>
      <c r="J109" s="360"/>
      <c r="K109" s="369">
        <v>0.20300000000000001</v>
      </c>
      <c r="L109" s="370"/>
      <c r="M109" s="360"/>
      <c r="N109" s="369">
        <v>0.28799999999999998</v>
      </c>
      <c r="O109" s="362"/>
      <c r="P109" s="363"/>
      <c r="Q109" s="381">
        <v>0.22800000000000001</v>
      </c>
      <c r="R109" s="364"/>
      <c r="S109" s="365"/>
      <c r="T109" s="368"/>
      <c r="U109" s="347"/>
    </row>
    <row r="110" spans="3:25" ht="15" customHeight="1">
      <c r="C110" s="365" t="s">
        <v>242</v>
      </c>
      <c r="D110" s="574" t="s">
        <v>220</v>
      </c>
      <c r="E110" s="574"/>
      <c r="F110" s="338"/>
      <c r="G110" s="339"/>
      <c r="H110" s="340"/>
      <c r="I110" s="341"/>
      <c r="J110" s="340"/>
      <c r="K110" s="340"/>
      <c r="L110" s="341"/>
      <c r="M110" s="340"/>
      <c r="N110" s="340"/>
      <c r="O110" s="342"/>
      <c r="P110" s="343"/>
      <c r="Q110" s="381"/>
      <c r="R110" s="364"/>
      <c r="S110" s="365"/>
      <c r="T110" s="365"/>
      <c r="U110" s="347"/>
      <c r="Y110" s="382" t="s">
        <v>243</v>
      </c>
    </row>
    <row r="111" spans="3:25" ht="15" customHeight="1">
      <c r="C111" s="232" t="s">
        <v>244</v>
      </c>
      <c r="D111" s="577" t="s">
        <v>245</v>
      </c>
      <c r="E111" s="577"/>
      <c r="F111" s="210"/>
      <c r="G111" s="155"/>
      <c r="H111" s="233">
        <v>3199997</v>
      </c>
      <c r="I111" s="238"/>
      <c r="J111" s="104"/>
      <c r="K111" s="233">
        <v>2927548</v>
      </c>
      <c r="L111" s="238"/>
      <c r="M111" s="104"/>
      <c r="N111" s="233">
        <v>4116482</v>
      </c>
      <c r="O111" s="131"/>
      <c r="P111" s="115"/>
      <c r="Q111" s="380">
        <f>SUM(Q95+Q103)</f>
        <v>2580429</v>
      </c>
      <c r="R111" s="297"/>
      <c r="S111" s="232"/>
      <c r="T111" s="368" t="s">
        <v>216</v>
      </c>
      <c r="U111" s="105"/>
    </row>
    <row r="112" spans="3:25" ht="29.1" customHeight="1">
      <c r="C112" s="232" t="s">
        <v>246</v>
      </c>
      <c r="D112" s="577" t="s">
        <v>247</v>
      </c>
      <c r="E112" s="577"/>
      <c r="F112" s="210"/>
      <c r="G112" s="155"/>
      <c r="H112" s="383">
        <v>0.20699999999999999</v>
      </c>
      <c r="I112" s="384"/>
      <c r="J112" s="104"/>
      <c r="K112" s="383">
        <v>0.20300000000000001</v>
      </c>
      <c r="L112" s="384"/>
      <c r="M112" s="104"/>
      <c r="N112" s="383">
        <v>0.28799999999999998</v>
      </c>
      <c r="O112" s="131"/>
      <c r="P112" s="115"/>
      <c r="Q112" s="385">
        <v>0.22800000000000001</v>
      </c>
      <c r="R112" s="297"/>
      <c r="S112" s="232"/>
      <c r="T112" s="368"/>
      <c r="U112" s="105"/>
    </row>
    <row r="113" spans="3:21" ht="15" customHeight="1">
      <c r="C113" s="232"/>
      <c r="D113" s="577"/>
      <c r="E113" s="577"/>
      <c r="F113" s="210"/>
      <c r="G113" s="155"/>
      <c r="H113" s="104"/>
      <c r="I113" s="239"/>
      <c r="J113" s="104"/>
      <c r="K113" s="104"/>
      <c r="L113" s="239"/>
      <c r="M113" s="104"/>
      <c r="N113" s="104"/>
      <c r="O113" s="131"/>
      <c r="P113" s="115"/>
      <c r="Q113" s="104"/>
      <c r="R113" s="297"/>
      <c r="S113" s="232"/>
      <c r="T113" s="232"/>
      <c r="U113" s="105"/>
    </row>
    <row r="114" spans="3:21" ht="15" customHeight="1">
      <c r="C114" s="386">
        <v>5.4</v>
      </c>
      <c r="D114" s="578" t="s">
        <v>248</v>
      </c>
      <c r="E114" s="578"/>
      <c r="F114" s="387"/>
      <c r="G114" s="388"/>
      <c r="H114" s="389"/>
      <c r="I114" s="390"/>
      <c r="J114" s="389"/>
      <c r="K114" s="389"/>
      <c r="L114" s="390"/>
      <c r="M114" s="389"/>
      <c r="N114" s="389"/>
      <c r="O114" s="391"/>
      <c r="P114" s="392"/>
      <c r="Q114" s="104"/>
      <c r="R114" s="393"/>
      <c r="S114" s="258"/>
      <c r="T114" s="258"/>
      <c r="U114" s="394"/>
    </row>
    <row r="115" spans="3:21" ht="59.25" customHeight="1">
      <c r="C115" s="232" t="s">
        <v>249</v>
      </c>
      <c r="D115" s="560" t="s">
        <v>250</v>
      </c>
      <c r="E115" s="560"/>
      <c r="F115" s="210"/>
      <c r="G115" s="155"/>
      <c r="H115" s="233">
        <v>7003656</v>
      </c>
      <c r="I115" s="238"/>
      <c r="J115" s="104"/>
      <c r="K115" s="233">
        <v>21944980</v>
      </c>
      <c r="L115" s="238"/>
      <c r="M115" s="104"/>
      <c r="N115" s="233">
        <v>17279000</v>
      </c>
      <c r="O115" s="131"/>
      <c r="P115" s="115"/>
      <c r="Q115" s="395">
        <v>35002572.899999999</v>
      </c>
      <c r="R115" s="297"/>
      <c r="S115" s="232"/>
      <c r="T115" s="396" t="s">
        <v>251</v>
      </c>
      <c r="U115" s="105"/>
    </row>
    <row r="116" spans="3:21" ht="15" customHeight="1">
      <c r="C116" s="232" t="s">
        <v>252</v>
      </c>
      <c r="D116" s="560" t="s">
        <v>253</v>
      </c>
      <c r="E116" s="560"/>
      <c r="F116" s="210"/>
      <c r="G116" s="155"/>
      <c r="H116" s="240">
        <v>5.93</v>
      </c>
      <c r="I116" s="397"/>
      <c r="J116" s="104"/>
      <c r="K116" s="240">
        <v>2.71</v>
      </c>
      <c r="L116" s="397"/>
      <c r="M116" s="104"/>
      <c r="N116" s="240">
        <v>5.53</v>
      </c>
      <c r="O116" s="131"/>
      <c r="P116" s="115"/>
      <c r="Q116" s="398">
        <v>12.22</v>
      </c>
      <c r="R116" s="297"/>
      <c r="S116" s="232"/>
      <c r="T116" s="399"/>
      <c r="U116" s="105"/>
    </row>
    <row r="117" spans="3:21" ht="15" customHeight="1">
      <c r="C117" s="232"/>
      <c r="D117" s="559"/>
      <c r="E117" s="559"/>
      <c r="F117" s="105"/>
      <c r="G117" s="1"/>
      <c r="H117" s="104"/>
      <c r="I117" s="239"/>
      <c r="J117" s="104"/>
      <c r="K117" s="104"/>
      <c r="L117" s="239"/>
      <c r="M117" s="104"/>
      <c r="N117" s="104"/>
      <c r="O117" s="131"/>
      <c r="P117" s="115"/>
      <c r="Q117" s="104"/>
      <c r="R117" s="297"/>
      <c r="S117" s="232"/>
      <c r="T117" s="232"/>
      <c r="U117" s="105"/>
    </row>
    <row r="118" spans="3:21" ht="15" customHeight="1">
      <c r="C118" s="298">
        <v>6</v>
      </c>
      <c r="D118" s="579" t="s">
        <v>254</v>
      </c>
      <c r="E118" s="579"/>
      <c r="F118" s="105"/>
      <c r="G118" s="1"/>
      <c r="H118" s="21"/>
      <c r="I118" s="253"/>
      <c r="J118" s="21"/>
      <c r="K118" s="21"/>
      <c r="L118" s="253"/>
      <c r="M118" s="21"/>
      <c r="N118" s="400"/>
      <c r="O118" s="401"/>
      <c r="P118" s="402"/>
      <c r="Q118" s="403"/>
      <c r="R118" s="297"/>
      <c r="S118" s="232"/>
      <c r="T118" s="232"/>
      <c r="U118" s="105"/>
    </row>
    <row r="119" spans="3:21" ht="15" customHeight="1">
      <c r="C119" s="303">
        <v>6.1</v>
      </c>
      <c r="D119" s="559" t="s">
        <v>255</v>
      </c>
      <c r="E119" s="559"/>
      <c r="F119" s="105"/>
      <c r="G119" s="404"/>
      <c r="H119" s="580" t="s">
        <v>256</v>
      </c>
      <c r="I119" s="580"/>
      <c r="J119" s="580"/>
      <c r="K119" s="580"/>
      <c r="L119" s="580"/>
      <c r="M119" s="580"/>
      <c r="N119" s="580"/>
      <c r="O119" s="580"/>
      <c r="P119" s="580"/>
      <c r="Q119" s="581"/>
      <c r="R119" s="405"/>
      <c r="S119" s="232"/>
      <c r="T119" s="232"/>
      <c r="U119" s="105"/>
    </row>
    <row r="120" spans="3:21" ht="15" customHeight="1">
      <c r="C120" s="232"/>
      <c r="D120" s="559"/>
      <c r="E120" s="559"/>
      <c r="F120" s="210"/>
      <c r="G120" s="155"/>
      <c r="H120" s="406"/>
      <c r="I120" s="407"/>
      <c r="J120" s="406"/>
      <c r="K120" s="406"/>
      <c r="L120" s="407"/>
      <c r="M120" s="406"/>
      <c r="N120" s="408"/>
      <c r="O120" s="409"/>
      <c r="P120" s="410"/>
      <c r="Q120" s="411"/>
      <c r="R120" s="297"/>
      <c r="S120" s="232"/>
      <c r="T120" s="232"/>
      <c r="U120" s="105"/>
    </row>
    <row r="121" spans="3:21" ht="15" customHeight="1">
      <c r="C121" s="386">
        <v>6.2</v>
      </c>
      <c r="D121" s="578" t="s">
        <v>257</v>
      </c>
      <c r="E121" s="578"/>
      <c r="F121" s="210"/>
      <c r="G121" s="155"/>
      <c r="H121" s="104"/>
      <c r="I121" s="239"/>
      <c r="J121" s="104"/>
      <c r="K121" s="104"/>
      <c r="L121" s="239"/>
      <c r="M121" s="104"/>
      <c r="N121" s="310"/>
      <c r="O121" s="131"/>
      <c r="P121" s="115"/>
      <c r="Q121" s="104"/>
      <c r="R121" s="297"/>
      <c r="S121" s="232"/>
      <c r="T121" s="232"/>
      <c r="U121" s="105"/>
    </row>
    <row r="122" spans="3:21" ht="15" customHeight="1">
      <c r="C122" s="232" t="s">
        <v>258</v>
      </c>
      <c r="D122" s="560" t="s">
        <v>259</v>
      </c>
      <c r="E122" s="560"/>
      <c r="F122" s="210"/>
      <c r="G122" s="155"/>
      <c r="H122" s="233">
        <v>147</v>
      </c>
      <c r="I122" s="238"/>
      <c r="J122" s="104"/>
      <c r="K122" s="233">
        <v>129</v>
      </c>
      <c r="L122" s="238"/>
      <c r="M122" s="104"/>
      <c r="N122" s="313">
        <v>118</v>
      </c>
      <c r="O122" s="131"/>
      <c r="P122" s="115"/>
      <c r="Q122" s="129">
        <v>109.93</v>
      </c>
      <c r="R122" s="297"/>
      <c r="S122" s="232"/>
      <c r="T122" s="232"/>
      <c r="U122" s="105"/>
    </row>
    <row r="123" spans="3:21" ht="15" customHeight="1">
      <c r="C123" s="232" t="s">
        <v>260</v>
      </c>
      <c r="D123" s="560" t="s">
        <v>261</v>
      </c>
      <c r="E123" s="560"/>
      <c r="F123" s="210"/>
      <c r="G123" s="155"/>
      <c r="H123" s="412">
        <v>4.0000000000000003E-5</v>
      </c>
      <c r="I123" s="413"/>
      <c r="J123" s="104"/>
      <c r="K123" s="412">
        <v>5.0000000000000002E-5</v>
      </c>
      <c r="L123" s="413"/>
      <c r="M123" s="104"/>
      <c r="N123" s="414">
        <v>6.0000000000000002E-5</v>
      </c>
      <c r="O123" s="131"/>
      <c r="P123" s="115"/>
      <c r="Q123" s="398">
        <v>4.0000000000000003E-5</v>
      </c>
      <c r="R123" s="297"/>
      <c r="S123" s="232"/>
      <c r="T123" s="232"/>
      <c r="U123" s="105"/>
    </row>
    <row r="124" spans="3:21" ht="15" customHeight="1">
      <c r="C124" s="232"/>
      <c r="D124" s="559"/>
      <c r="E124" s="559"/>
      <c r="F124" s="210"/>
      <c r="G124" s="155"/>
      <c r="H124" s="104"/>
      <c r="I124" s="239"/>
      <c r="J124" s="104"/>
      <c r="K124" s="104"/>
      <c r="L124" s="239"/>
      <c r="M124" s="104"/>
      <c r="N124" s="310"/>
      <c r="O124" s="310"/>
      <c r="P124" s="115"/>
      <c r="Q124" s="104"/>
      <c r="R124" s="297"/>
      <c r="S124" s="232"/>
      <c r="T124" s="232"/>
      <c r="U124" s="105"/>
    </row>
    <row r="125" spans="3:21" ht="15" customHeight="1">
      <c r="C125" s="386">
        <v>6.3</v>
      </c>
      <c r="D125" s="578" t="s">
        <v>262</v>
      </c>
      <c r="E125" s="578"/>
      <c r="F125" s="210"/>
      <c r="G125" s="155"/>
      <c r="H125" s="104"/>
      <c r="I125" s="239"/>
      <c r="J125" s="104"/>
      <c r="K125" s="104"/>
      <c r="L125" s="239"/>
      <c r="M125" s="104"/>
      <c r="N125" s="310"/>
      <c r="O125" s="131"/>
      <c r="P125" s="115"/>
      <c r="Q125" s="104"/>
      <c r="R125" s="297"/>
      <c r="S125" s="232"/>
      <c r="T125" s="232"/>
      <c r="U125" s="105"/>
    </row>
    <row r="126" spans="3:21" ht="15" customHeight="1">
      <c r="C126" s="232" t="s">
        <v>263</v>
      </c>
      <c r="D126" s="560" t="s">
        <v>264</v>
      </c>
      <c r="E126" s="560"/>
      <c r="F126" s="210"/>
      <c r="G126" s="155"/>
      <c r="H126" s="233">
        <v>6</v>
      </c>
      <c r="I126" s="238"/>
      <c r="J126" s="104"/>
      <c r="K126" s="233">
        <v>4.8</v>
      </c>
      <c r="L126" s="238"/>
      <c r="M126" s="104"/>
      <c r="N126" s="415">
        <v>6.5</v>
      </c>
      <c r="O126" s="131"/>
      <c r="P126" s="115"/>
      <c r="Q126" s="398">
        <v>5.72</v>
      </c>
      <c r="R126" s="297"/>
      <c r="S126" s="232"/>
      <c r="T126" s="232"/>
      <c r="U126" s="105"/>
    </row>
    <row r="127" spans="3:21" ht="15" customHeight="1">
      <c r="C127" s="232" t="s">
        <v>265</v>
      </c>
      <c r="D127" s="560" t="s">
        <v>266</v>
      </c>
      <c r="E127" s="560"/>
      <c r="F127" s="210"/>
      <c r="G127" s="155"/>
      <c r="H127" s="416">
        <v>1.9999999999999999E-6</v>
      </c>
      <c r="I127" s="417"/>
      <c r="J127" s="104"/>
      <c r="K127" s="416">
        <v>1.9999999999999999E-6</v>
      </c>
      <c r="L127" s="417"/>
      <c r="M127" s="104"/>
      <c r="N127" s="418">
        <v>1.9999999999999999E-6</v>
      </c>
      <c r="O127" s="131"/>
      <c r="P127" s="115"/>
      <c r="Q127" s="398">
        <v>1.9999999999999999E-6</v>
      </c>
      <c r="R127" s="297"/>
      <c r="S127" s="232"/>
      <c r="T127" s="232"/>
      <c r="U127" s="105"/>
    </row>
    <row r="128" spans="3:21" ht="15" customHeight="1">
      <c r="C128" s="232"/>
      <c r="D128" s="559"/>
      <c r="E128" s="559"/>
      <c r="F128" s="210"/>
      <c r="G128" s="155"/>
      <c r="H128" s="104"/>
      <c r="I128" s="239"/>
      <c r="J128" s="104"/>
      <c r="K128" s="104"/>
      <c r="L128" s="239"/>
      <c r="M128" s="104"/>
      <c r="N128" s="310"/>
      <c r="O128" s="131"/>
      <c r="P128" s="115"/>
      <c r="Q128" s="104"/>
      <c r="R128" s="297"/>
      <c r="S128" s="232"/>
      <c r="T128" s="232"/>
      <c r="U128" s="105"/>
    </row>
    <row r="129" spans="3:21" ht="15" customHeight="1">
      <c r="C129" s="386">
        <v>6.4</v>
      </c>
      <c r="D129" s="578" t="s">
        <v>267</v>
      </c>
      <c r="E129" s="578"/>
      <c r="F129" s="210"/>
      <c r="G129" s="155"/>
      <c r="H129" s="104"/>
      <c r="I129" s="239"/>
      <c r="J129" s="104"/>
      <c r="K129" s="104"/>
      <c r="L129" s="239"/>
      <c r="M129" s="104"/>
      <c r="N129" s="310"/>
      <c r="O129" s="131"/>
      <c r="P129" s="115"/>
      <c r="Q129" s="104"/>
      <c r="R129" s="297"/>
      <c r="S129" s="232"/>
      <c r="T129" s="232"/>
      <c r="U129" s="105"/>
    </row>
    <row r="130" spans="3:21" ht="15" customHeight="1">
      <c r="C130" s="232" t="s">
        <v>268</v>
      </c>
      <c r="D130" s="560" t="s">
        <v>269</v>
      </c>
      <c r="E130" s="560"/>
      <c r="F130" s="210"/>
      <c r="G130" s="155"/>
      <c r="H130" s="243">
        <v>0</v>
      </c>
      <c r="I130" s="419"/>
      <c r="J130" s="104"/>
      <c r="K130" s="243">
        <v>0</v>
      </c>
      <c r="L130" s="419"/>
      <c r="M130" s="104"/>
      <c r="N130" s="415">
        <v>0</v>
      </c>
      <c r="O130" s="131"/>
      <c r="P130" s="115"/>
      <c r="Q130" s="420">
        <v>0</v>
      </c>
      <c r="R130" s="297"/>
      <c r="S130" s="232"/>
      <c r="T130" s="232"/>
      <c r="U130" s="105"/>
    </row>
    <row r="131" spans="3:21" ht="15" customHeight="1">
      <c r="C131" s="232" t="s">
        <v>270</v>
      </c>
      <c r="D131" s="560" t="s">
        <v>271</v>
      </c>
      <c r="E131" s="560"/>
      <c r="F131" s="210"/>
      <c r="G131" s="155"/>
      <c r="H131" s="416">
        <v>0</v>
      </c>
      <c r="I131" s="417"/>
      <c r="J131" s="104"/>
      <c r="K131" s="416">
        <v>0</v>
      </c>
      <c r="L131" s="417"/>
      <c r="M131" s="104"/>
      <c r="N131" s="416">
        <v>0</v>
      </c>
      <c r="O131" s="131"/>
      <c r="P131" s="115"/>
      <c r="Q131" s="416">
        <v>0</v>
      </c>
      <c r="R131" s="297"/>
      <c r="S131" s="232"/>
      <c r="T131" s="232"/>
      <c r="U131" s="105"/>
    </row>
    <row r="132" spans="3:21" ht="15" customHeight="1">
      <c r="C132" s="254"/>
      <c r="D132" s="569"/>
      <c r="E132" s="569"/>
      <c r="F132" s="252"/>
      <c r="G132" s="170"/>
      <c r="H132" s="330"/>
      <c r="I132" s="331"/>
      <c r="J132" s="330"/>
      <c r="K132" s="330"/>
      <c r="L132" s="331"/>
      <c r="M132" s="330"/>
      <c r="N132" s="330"/>
      <c r="O132" s="134"/>
      <c r="P132" s="135"/>
      <c r="Q132" s="330"/>
      <c r="R132" s="332"/>
      <c r="S132" s="254"/>
      <c r="T132" s="254"/>
      <c r="U132" s="253"/>
    </row>
    <row r="133" spans="3:21" ht="20.85" customHeight="1">
      <c r="C133" s="583" t="s">
        <v>272</v>
      </c>
      <c r="D133" s="583"/>
      <c r="E133" s="583"/>
      <c r="F133" s="583"/>
      <c r="G133" s="583"/>
      <c r="H133" s="583"/>
      <c r="I133" s="583"/>
      <c r="J133" s="583"/>
      <c r="K133" s="583"/>
      <c r="L133" s="583"/>
      <c r="M133" s="583"/>
      <c r="N133" s="583"/>
      <c r="O133" s="583"/>
      <c r="P133" s="421"/>
      <c r="Q133" s="422"/>
      <c r="R133" s="422"/>
      <c r="S133" s="422"/>
      <c r="T133" s="422"/>
      <c r="U133" s="421"/>
    </row>
    <row r="134" spans="3:21" ht="15" hidden="1" customHeight="1">
      <c r="C134" s="232"/>
      <c r="D134" s="304"/>
      <c r="E134" s="1"/>
      <c r="F134" s="1"/>
      <c r="G134" s="1"/>
      <c r="H134" s="1"/>
      <c r="I134" s="1"/>
      <c r="J134" s="1"/>
      <c r="K134" s="1"/>
      <c r="L134" s="1"/>
      <c r="M134" s="1"/>
      <c r="N134" s="1"/>
      <c r="O134" s="1"/>
      <c r="P134" s="1"/>
      <c r="Q134" s="232"/>
      <c r="R134" s="232"/>
      <c r="S134" s="232"/>
      <c r="T134" s="232"/>
      <c r="U134" s="1"/>
    </row>
    <row r="135" spans="3:21" ht="15.75" hidden="1" customHeight="1">
      <c r="C135" s="423" t="s">
        <v>273</v>
      </c>
      <c r="D135" s="1"/>
      <c r="E135" s="1"/>
      <c r="F135" s="1"/>
      <c r="G135" s="1"/>
      <c r="H135" s="1"/>
      <c r="I135" s="1"/>
      <c r="J135" s="1"/>
      <c r="K135" s="1"/>
      <c r="L135" s="1"/>
      <c r="M135" s="1"/>
      <c r="N135" s="1"/>
      <c r="O135" s="1"/>
      <c r="P135" s="1"/>
      <c r="Q135" s="232"/>
      <c r="R135" s="232"/>
      <c r="S135" s="232"/>
      <c r="T135" s="232"/>
      <c r="U135" s="1"/>
    </row>
    <row r="136" spans="3:21" ht="15" hidden="1" customHeight="1">
      <c r="C136" s="423"/>
      <c r="D136" s="1" t="s">
        <v>274</v>
      </c>
      <c r="E136" s="1"/>
      <c r="F136" s="1"/>
      <c r="G136" s="1"/>
      <c r="H136" s="1"/>
      <c r="I136" s="1"/>
      <c r="J136" s="1"/>
      <c r="K136" s="1"/>
      <c r="L136" s="1"/>
      <c r="M136" s="1"/>
      <c r="N136" s="1"/>
      <c r="O136" s="1"/>
      <c r="P136" s="1"/>
      <c r="Q136" s="232"/>
      <c r="R136" s="232"/>
      <c r="S136" s="232"/>
      <c r="T136" s="232"/>
      <c r="U136" s="1"/>
    </row>
    <row r="137" spans="3:21" ht="15" hidden="1" customHeight="1">
      <c r="C137" s="1"/>
      <c r="D137" s="1" t="s">
        <v>275</v>
      </c>
      <c r="E137" s="1"/>
      <c r="F137" s="1"/>
      <c r="G137" s="1"/>
      <c r="H137" s="1"/>
      <c r="I137" s="1"/>
      <c r="J137" s="1"/>
      <c r="K137" s="1"/>
      <c r="L137" s="1"/>
      <c r="M137" s="1"/>
      <c r="N137" s="1"/>
      <c r="O137" s="1"/>
      <c r="P137" s="1"/>
      <c r="Q137" s="232"/>
      <c r="R137" s="232"/>
      <c r="S137" s="232"/>
      <c r="T137" s="232"/>
      <c r="U137" s="1"/>
    </row>
    <row r="138" spans="3:21" ht="15" hidden="1" customHeight="1">
      <c r="C138" s="1"/>
      <c r="D138" s="1" t="s">
        <v>276</v>
      </c>
      <c r="E138" s="1"/>
      <c r="F138" s="1"/>
      <c r="G138" s="1"/>
      <c r="H138" s="1"/>
      <c r="I138" s="1"/>
      <c r="J138" s="1"/>
      <c r="K138" s="1"/>
      <c r="L138" s="1"/>
      <c r="M138" s="1"/>
      <c r="N138" s="1"/>
      <c r="O138" s="1"/>
      <c r="P138" s="1"/>
      <c r="Q138" s="232"/>
      <c r="R138" s="232"/>
      <c r="S138" s="232"/>
      <c r="T138" s="232"/>
      <c r="U138" s="1"/>
    </row>
    <row r="139" spans="3:21" ht="29.1" hidden="1" customHeight="1">
      <c r="C139" s="1"/>
      <c r="D139" s="1" t="s">
        <v>277</v>
      </c>
      <c r="E139" s="1"/>
      <c r="F139" s="1"/>
      <c r="G139" s="1"/>
      <c r="H139" s="1"/>
      <c r="I139" s="1"/>
      <c r="J139" s="1"/>
      <c r="K139" s="1"/>
      <c r="L139" s="1"/>
      <c r="M139" s="1"/>
      <c r="N139" s="1"/>
      <c r="O139" s="1"/>
      <c r="P139" s="1"/>
      <c r="Q139" s="232"/>
      <c r="R139" s="232"/>
      <c r="S139" s="232"/>
      <c r="T139" s="232"/>
      <c r="U139" s="1"/>
    </row>
    <row r="140" spans="3:21" ht="39.200000000000003" hidden="1" customHeight="1">
      <c r="C140" s="1"/>
      <c r="D140" s="1" t="s">
        <v>278</v>
      </c>
      <c r="E140" s="1"/>
      <c r="F140" s="1"/>
      <c r="G140" s="1"/>
      <c r="H140" s="1"/>
      <c r="I140" s="1"/>
      <c r="J140" s="1"/>
      <c r="K140" s="1"/>
      <c r="L140" s="1"/>
      <c r="M140" s="1"/>
      <c r="N140" s="1"/>
      <c r="O140" s="1"/>
      <c r="P140" s="1"/>
      <c r="Q140" s="232"/>
      <c r="R140" s="232"/>
      <c r="S140" s="232"/>
      <c r="T140" s="232"/>
      <c r="U140" s="1"/>
    </row>
    <row r="141" spans="3:21" ht="15" hidden="1" customHeight="1">
      <c r="C141" s="1"/>
      <c r="D141" s="1"/>
      <c r="E141" s="1"/>
      <c r="F141" s="1"/>
      <c r="G141" s="1"/>
      <c r="H141" s="1"/>
      <c r="I141" s="1"/>
      <c r="J141" s="1"/>
      <c r="K141" s="1"/>
      <c r="L141" s="1"/>
      <c r="M141" s="1"/>
      <c r="N141" s="1"/>
      <c r="O141" s="1"/>
      <c r="P141" s="1"/>
      <c r="Q141" s="232"/>
      <c r="R141" s="232"/>
      <c r="S141" s="232"/>
      <c r="T141" s="232"/>
      <c r="U141" s="1"/>
    </row>
    <row r="142" spans="3:21" ht="15.75" hidden="1" customHeight="1">
      <c r="C142" s="423" t="s">
        <v>279</v>
      </c>
      <c r="D142" s="1"/>
      <c r="E142" s="1"/>
      <c r="F142" s="1"/>
      <c r="G142" s="1"/>
      <c r="H142" s="1"/>
      <c r="I142" s="1"/>
      <c r="J142" s="1"/>
      <c r="K142" s="1"/>
      <c r="L142" s="1"/>
      <c r="M142" s="1"/>
      <c r="N142" s="1"/>
      <c r="O142" s="1"/>
      <c r="P142" s="1"/>
      <c r="Q142" s="232"/>
      <c r="R142" s="232"/>
      <c r="S142" s="232"/>
      <c r="T142" s="232"/>
      <c r="U142" s="1"/>
    </row>
    <row r="143" spans="3:21" ht="65.849999999999994" hidden="1" customHeight="1">
      <c r="C143" s="104" t="s">
        <v>280</v>
      </c>
      <c r="D143" s="1" t="s">
        <v>281</v>
      </c>
      <c r="E143" s="1"/>
      <c r="F143" s="1"/>
      <c r="G143" s="1"/>
      <c r="H143" s="1"/>
      <c r="I143" s="1"/>
      <c r="J143" s="1"/>
      <c r="K143" s="1"/>
      <c r="L143" s="1"/>
      <c r="M143" s="1"/>
      <c r="N143" s="1"/>
      <c r="O143" s="1"/>
      <c r="P143" s="1"/>
      <c r="Q143" s="232"/>
      <c r="R143" s="232"/>
      <c r="S143" s="232"/>
      <c r="T143" s="232"/>
      <c r="U143" s="1"/>
    </row>
    <row r="144" spans="3:21" ht="65.849999999999994" hidden="1" customHeight="1">
      <c r="C144" s="104" t="s">
        <v>282</v>
      </c>
      <c r="D144" s="1" t="s">
        <v>283</v>
      </c>
      <c r="E144" s="1"/>
      <c r="F144" s="1"/>
      <c r="G144" s="1"/>
      <c r="H144" s="1"/>
      <c r="I144" s="1"/>
      <c r="J144" s="1"/>
      <c r="K144" s="1"/>
      <c r="L144" s="1"/>
      <c r="M144" s="1"/>
      <c r="N144" s="1"/>
      <c r="O144" s="1"/>
      <c r="P144" s="1"/>
      <c r="Q144" s="232"/>
      <c r="R144" s="232"/>
      <c r="S144" s="232"/>
      <c r="T144" s="232"/>
      <c r="U144" s="1"/>
    </row>
    <row r="145" spans="3:21" ht="54.2" hidden="1" customHeight="1">
      <c r="C145" s="104" t="s">
        <v>284</v>
      </c>
      <c r="D145" s="1" t="s">
        <v>285</v>
      </c>
      <c r="E145" s="1"/>
      <c r="F145" s="1"/>
      <c r="G145" s="1"/>
      <c r="H145" s="1"/>
      <c r="I145" s="1"/>
      <c r="J145" s="1"/>
      <c r="K145" s="1"/>
      <c r="L145" s="1"/>
      <c r="M145" s="1"/>
      <c r="N145" s="1"/>
      <c r="O145" s="1"/>
      <c r="P145" s="1"/>
      <c r="Q145" s="232"/>
      <c r="R145" s="232"/>
      <c r="S145" s="232"/>
      <c r="T145" s="232"/>
      <c r="U145" s="1"/>
    </row>
    <row r="146" spans="3:21" ht="54.2" hidden="1" customHeight="1">
      <c r="C146" s="104" t="s">
        <v>286</v>
      </c>
      <c r="D146" s="1" t="s">
        <v>287</v>
      </c>
      <c r="E146" s="1"/>
      <c r="F146" s="1"/>
      <c r="G146" s="1"/>
      <c r="H146" s="1"/>
      <c r="I146" s="1"/>
      <c r="J146" s="1"/>
      <c r="K146" s="1"/>
      <c r="L146" s="1"/>
      <c r="M146" s="1"/>
      <c r="N146" s="1"/>
      <c r="O146" s="1"/>
      <c r="P146" s="1"/>
      <c r="Q146" s="232"/>
      <c r="R146" s="232"/>
      <c r="S146" s="232"/>
      <c r="T146" s="232"/>
      <c r="U146" s="1"/>
    </row>
    <row r="147" spans="3:21" ht="54.2" hidden="1" customHeight="1">
      <c r="C147" s="104"/>
      <c r="D147" s="424" t="s">
        <v>288</v>
      </c>
      <c r="E147" s="1"/>
      <c r="F147" s="1"/>
      <c r="G147" s="1"/>
      <c r="H147" s="1"/>
      <c r="I147" s="1"/>
      <c r="J147" s="1"/>
      <c r="K147" s="1"/>
      <c r="L147" s="1"/>
      <c r="M147" s="1"/>
      <c r="N147" s="1"/>
      <c r="O147" s="1"/>
      <c r="P147" s="1"/>
      <c r="Q147" s="232"/>
      <c r="R147" s="232"/>
      <c r="S147" s="232"/>
      <c r="T147" s="232"/>
      <c r="U147" s="1"/>
    </row>
    <row r="148" spans="3:21" ht="65.849999999999994" hidden="1" customHeight="1">
      <c r="C148" s="104"/>
      <c r="D148" s="424" t="s">
        <v>289</v>
      </c>
      <c r="E148" s="1"/>
      <c r="F148" s="1"/>
      <c r="G148" s="1"/>
      <c r="H148" s="1"/>
      <c r="I148" s="1"/>
      <c r="J148" s="1"/>
      <c r="K148" s="1"/>
      <c r="L148" s="1"/>
      <c r="M148" s="1"/>
      <c r="N148" s="1"/>
      <c r="O148" s="1"/>
      <c r="P148" s="1"/>
      <c r="Q148" s="232"/>
      <c r="R148" s="232"/>
      <c r="S148" s="232"/>
      <c r="T148" s="232"/>
      <c r="U148" s="1"/>
    </row>
    <row r="149" spans="3:21" ht="29.1" hidden="1" customHeight="1">
      <c r="C149" s="104"/>
      <c r="D149" s="425" t="s">
        <v>290</v>
      </c>
      <c r="E149" s="1"/>
      <c r="F149" s="1"/>
      <c r="G149" s="1"/>
      <c r="H149" s="1"/>
      <c r="I149" s="1"/>
      <c r="J149" s="1"/>
      <c r="K149" s="1"/>
      <c r="L149" s="1"/>
      <c r="M149" s="1"/>
      <c r="N149" s="1"/>
      <c r="O149" s="1"/>
      <c r="P149" s="1"/>
      <c r="Q149" s="232"/>
      <c r="R149" s="232"/>
      <c r="S149" s="232"/>
      <c r="T149" s="232"/>
      <c r="U149" s="1"/>
    </row>
    <row r="150" spans="3:21" ht="29.1" hidden="1" customHeight="1">
      <c r="C150" s="104"/>
      <c r="D150" s="425" t="s">
        <v>291</v>
      </c>
      <c r="E150" s="1"/>
      <c r="F150" s="1"/>
      <c r="G150" s="1"/>
      <c r="H150" s="1"/>
      <c r="I150" s="1"/>
      <c r="J150" s="1"/>
      <c r="K150" s="1"/>
      <c r="L150" s="1"/>
      <c r="M150" s="1"/>
      <c r="N150" s="1"/>
      <c r="O150" s="1"/>
      <c r="P150" s="1"/>
      <c r="Q150" s="232"/>
      <c r="R150" s="232"/>
      <c r="S150" s="232"/>
      <c r="T150" s="232"/>
      <c r="U150" s="1"/>
    </row>
    <row r="151" spans="3:21" ht="29.1" hidden="1" customHeight="1">
      <c r="C151" s="104"/>
      <c r="D151" s="426" t="s">
        <v>292</v>
      </c>
      <c r="E151" s="1"/>
      <c r="F151" s="1"/>
      <c r="G151" s="1"/>
      <c r="H151" s="1"/>
      <c r="I151" s="1"/>
      <c r="J151" s="1"/>
      <c r="K151" s="1"/>
      <c r="L151" s="1"/>
      <c r="M151" s="1"/>
      <c r="N151" s="1"/>
      <c r="O151" s="1"/>
      <c r="P151" s="1"/>
      <c r="Q151" s="232"/>
      <c r="R151" s="232"/>
      <c r="S151" s="232"/>
      <c r="T151" s="232"/>
      <c r="U151" s="1"/>
    </row>
    <row r="152" spans="3:21" ht="54.2" hidden="1" customHeight="1">
      <c r="C152" s="104" t="s">
        <v>293</v>
      </c>
      <c r="D152" s="1" t="s">
        <v>294</v>
      </c>
      <c r="E152" s="1"/>
      <c r="F152" s="1"/>
      <c r="G152" s="1"/>
      <c r="H152" s="1"/>
      <c r="I152" s="1"/>
      <c r="J152" s="1"/>
      <c r="K152" s="1"/>
      <c r="L152" s="1"/>
      <c r="M152" s="1"/>
      <c r="N152" s="1"/>
      <c r="O152" s="1"/>
      <c r="P152" s="1"/>
      <c r="Q152" s="232"/>
      <c r="R152" s="232"/>
      <c r="S152" s="232"/>
      <c r="T152" s="232"/>
      <c r="U152" s="1"/>
    </row>
    <row r="153" spans="3:21" ht="42.6" hidden="1" customHeight="1">
      <c r="C153" s="104" t="s">
        <v>295</v>
      </c>
      <c r="D153" s="1" t="s">
        <v>296</v>
      </c>
      <c r="E153" s="1"/>
      <c r="F153" s="1"/>
      <c r="G153" s="1"/>
      <c r="H153" s="1"/>
      <c r="I153" s="1"/>
      <c r="J153" s="1"/>
      <c r="K153" s="1"/>
      <c r="L153" s="1"/>
      <c r="M153" s="1"/>
      <c r="N153" s="1"/>
      <c r="O153" s="1"/>
      <c r="P153" s="1"/>
      <c r="Q153" s="232"/>
      <c r="R153" s="232"/>
      <c r="S153" s="232"/>
      <c r="T153" s="232"/>
      <c r="U153" s="1"/>
    </row>
    <row r="154" spans="3:21" ht="29.1" hidden="1" customHeight="1">
      <c r="C154" s="104"/>
      <c r="D154" s="304" t="s">
        <v>297</v>
      </c>
      <c r="E154" s="1"/>
      <c r="F154" s="1"/>
      <c r="G154" s="1"/>
      <c r="H154" s="1"/>
      <c r="I154" s="1"/>
      <c r="J154" s="1"/>
      <c r="K154" s="1"/>
      <c r="L154" s="1"/>
      <c r="M154" s="1"/>
      <c r="N154" s="1"/>
      <c r="O154" s="1"/>
      <c r="P154" s="1"/>
      <c r="Q154" s="232"/>
      <c r="R154" s="232"/>
      <c r="S154" s="232"/>
      <c r="T154" s="232"/>
      <c r="U154" s="1"/>
    </row>
    <row r="155" spans="3:21" ht="29.1" hidden="1" customHeight="1">
      <c r="C155" s="104"/>
      <c r="D155" s="304" t="s">
        <v>298</v>
      </c>
      <c r="E155" s="1"/>
      <c r="F155" s="1"/>
      <c r="G155" s="1"/>
      <c r="H155" s="1"/>
      <c r="I155" s="1"/>
      <c r="J155" s="1"/>
      <c r="K155" s="1"/>
      <c r="L155" s="1"/>
      <c r="M155" s="1"/>
      <c r="N155" s="1"/>
      <c r="O155" s="1"/>
      <c r="P155" s="1"/>
      <c r="Q155" s="232"/>
      <c r="R155" s="232"/>
      <c r="S155" s="232"/>
      <c r="T155" s="232"/>
      <c r="U155" s="1"/>
    </row>
    <row r="156" spans="3:21" ht="29.1" hidden="1" customHeight="1">
      <c r="C156" s="104"/>
      <c r="D156" s="304" t="s">
        <v>299</v>
      </c>
      <c r="E156" s="1"/>
      <c r="F156" s="1"/>
      <c r="G156" s="1"/>
      <c r="H156" s="1"/>
      <c r="I156" s="1"/>
      <c r="J156" s="1"/>
      <c r="K156" s="1"/>
      <c r="L156" s="1"/>
      <c r="M156" s="1"/>
      <c r="N156" s="1"/>
      <c r="O156" s="1"/>
      <c r="P156" s="1"/>
      <c r="Q156" s="232"/>
      <c r="R156" s="232"/>
      <c r="S156" s="232"/>
      <c r="T156" s="232"/>
      <c r="U156" s="1"/>
    </row>
    <row r="157" spans="3:21" ht="15" hidden="1" customHeight="1">
      <c r="C157" s="1"/>
      <c r="D157" s="1"/>
      <c r="E157" s="1"/>
      <c r="F157" s="1"/>
      <c r="G157" s="1"/>
      <c r="H157" s="1"/>
      <c r="I157" s="1"/>
      <c r="J157" s="1"/>
      <c r="K157" s="1"/>
      <c r="L157" s="1"/>
      <c r="M157" s="1"/>
      <c r="N157" s="1"/>
      <c r="O157" s="1"/>
      <c r="P157" s="1"/>
      <c r="Q157" s="232"/>
      <c r="R157" s="232"/>
      <c r="S157" s="232"/>
      <c r="T157" s="232"/>
      <c r="U157" s="1"/>
    </row>
    <row r="158" spans="3:21" ht="189.2" hidden="1" customHeight="1">
      <c r="C158" s="257" t="s">
        <v>300</v>
      </c>
      <c r="D158" s="1"/>
      <c r="E158" s="1"/>
      <c r="F158" s="1"/>
      <c r="G158" s="1"/>
      <c r="H158" s="1"/>
      <c r="I158" s="1"/>
      <c r="J158" s="1"/>
      <c r="K158" s="1"/>
      <c r="L158" s="1"/>
      <c r="M158" s="1"/>
      <c r="N158" s="1"/>
      <c r="O158" s="1"/>
      <c r="P158" s="1"/>
      <c r="Q158" s="232"/>
      <c r="R158" s="232"/>
      <c r="S158" s="232"/>
      <c r="T158" s="232"/>
      <c r="U158" s="1"/>
    </row>
    <row r="159" spans="3:21" ht="15" hidden="1" customHeight="1">
      <c r="C159" s="1"/>
      <c r="D159" s="232" t="s">
        <v>301</v>
      </c>
      <c r="E159" s="1"/>
      <c r="F159" s="1"/>
      <c r="G159" s="1"/>
      <c r="H159" s="1"/>
      <c r="I159" s="1"/>
      <c r="J159" s="1"/>
      <c r="K159" s="1"/>
      <c r="L159" s="1"/>
      <c r="M159" s="1"/>
      <c r="N159" s="1"/>
      <c r="O159" s="1"/>
      <c r="P159" s="1"/>
      <c r="Q159" s="232"/>
      <c r="R159" s="232"/>
      <c r="S159" s="232"/>
      <c r="T159" s="232"/>
      <c r="U159" s="1"/>
    </row>
    <row r="160" spans="3:21" ht="15" hidden="1" customHeight="1">
      <c r="C160" s="1"/>
      <c r="D160" s="232" t="s">
        <v>302</v>
      </c>
      <c r="E160" s="1"/>
      <c r="F160" s="1"/>
      <c r="G160" s="1"/>
      <c r="H160" s="1"/>
      <c r="I160" s="1"/>
      <c r="J160" s="1"/>
      <c r="K160" s="1"/>
      <c r="L160" s="1"/>
      <c r="M160" s="1"/>
      <c r="N160" s="1"/>
      <c r="O160" s="1"/>
      <c r="P160" s="1"/>
      <c r="Q160" s="232"/>
      <c r="R160" s="232"/>
      <c r="S160" s="232"/>
      <c r="T160" s="232"/>
      <c r="U160" s="1"/>
    </row>
    <row r="161" spans="3:25" ht="15" hidden="1" customHeight="1">
      <c r="C161" s="1"/>
      <c r="D161" s="232" t="s">
        <v>303</v>
      </c>
      <c r="E161" s="1"/>
      <c r="F161" s="1"/>
      <c r="G161" s="1"/>
      <c r="H161" s="1"/>
      <c r="I161" s="1"/>
      <c r="J161" s="1"/>
      <c r="K161" s="1"/>
      <c r="L161" s="1"/>
      <c r="M161" s="1"/>
      <c r="N161" s="1"/>
      <c r="O161" s="1"/>
      <c r="P161" s="1"/>
      <c r="Q161" s="232"/>
      <c r="R161" s="232"/>
      <c r="S161" s="232"/>
      <c r="T161" s="232"/>
      <c r="U161" s="1"/>
    </row>
    <row r="162" spans="3:25" ht="15" hidden="1" customHeight="1">
      <c r="C162" s="1"/>
      <c r="D162" s="232" t="s">
        <v>304</v>
      </c>
      <c r="E162" s="1"/>
      <c r="F162" s="1"/>
      <c r="G162" s="1"/>
      <c r="H162" s="1"/>
      <c r="I162" s="1"/>
      <c r="J162" s="1"/>
      <c r="K162" s="1"/>
      <c r="L162" s="1"/>
      <c r="M162" s="1"/>
      <c r="N162" s="1"/>
      <c r="O162" s="1"/>
      <c r="P162" s="1"/>
      <c r="Q162" s="232"/>
      <c r="R162" s="232"/>
      <c r="S162" s="232"/>
      <c r="T162" s="232"/>
      <c r="U162" s="1"/>
    </row>
    <row r="163" spans="3:25" ht="15" hidden="1" customHeight="1">
      <c r="C163" s="254"/>
      <c r="D163" s="427"/>
      <c r="E163" s="21"/>
      <c r="F163" s="21"/>
      <c r="G163" s="21"/>
      <c r="H163" s="21"/>
      <c r="I163" s="21"/>
      <c r="J163" s="21"/>
      <c r="K163" s="21"/>
      <c r="L163" s="21"/>
      <c r="M163" s="21"/>
      <c r="N163" s="21"/>
      <c r="O163" s="21"/>
      <c r="P163" s="21"/>
      <c r="Q163" s="254"/>
      <c r="R163" s="254"/>
      <c r="S163" s="254"/>
      <c r="T163" s="254"/>
      <c r="U163" s="21"/>
    </row>
    <row r="164" spans="3:25" ht="15" customHeight="1">
      <c r="C164" s="292"/>
      <c r="D164" s="333"/>
      <c r="E164" s="87"/>
      <c r="F164" s="87"/>
      <c r="G164" s="87"/>
      <c r="H164" s="87"/>
      <c r="I164" s="87"/>
      <c r="J164" s="87"/>
      <c r="K164" s="87"/>
      <c r="L164" s="87"/>
      <c r="M164" s="87"/>
      <c r="N164" s="87"/>
      <c r="O164" s="87"/>
      <c r="P164" s="87"/>
      <c r="Q164" s="292"/>
      <c r="R164" s="292"/>
      <c r="S164" s="292"/>
      <c r="T164" s="292"/>
      <c r="U164" s="88"/>
    </row>
    <row r="165" spans="3:25" ht="20.85" customHeight="1">
      <c r="C165" s="295"/>
      <c r="D165" s="296" t="s">
        <v>305</v>
      </c>
      <c r="E165" s="334"/>
      <c r="F165" s="334"/>
      <c r="G165" s="334"/>
      <c r="H165" s="334"/>
      <c r="I165" s="334"/>
      <c r="J165" s="334"/>
      <c r="K165" s="334"/>
      <c r="L165" s="334"/>
      <c r="M165" s="334"/>
      <c r="N165" s="334"/>
      <c r="O165" s="334"/>
      <c r="P165" s="334"/>
      <c r="Q165" s="295"/>
      <c r="R165" s="295"/>
      <c r="S165" s="295"/>
      <c r="T165" s="295"/>
      <c r="U165" s="334"/>
    </row>
    <row r="166" spans="3:25" ht="15" customHeight="1">
      <c r="C166" s="232"/>
      <c r="D166" s="557"/>
      <c r="E166" s="557"/>
      <c r="F166" s="210"/>
      <c r="G166" s="155"/>
      <c r="I166" s="300"/>
      <c r="L166" s="300"/>
      <c r="P166" s="155"/>
      <c r="Q166" s="232"/>
      <c r="R166" s="297"/>
      <c r="S166" s="232"/>
      <c r="T166" s="232"/>
      <c r="U166" s="105"/>
    </row>
    <row r="167" spans="3:25" ht="15" customHeight="1">
      <c r="C167" s="298">
        <v>7</v>
      </c>
      <c r="D167" s="558" t="s">
        <v>116</v>
      </c>
      <c r="E167" s="558"/>
      <c r="F167" s="210"/>
      <c r="G167" s="155"/>
      <c r="H167" s="104"/>
      <c r="I167" s="239"/>
      <c r="J167" s="104"/>
      <c r="K167" s="104"/>
      <c r="L167" s="239"/>
      <c r="M167" s="104"/>
      <c r="N167" s="310"/>
      <c r="O167" s="131"/>
      <c r="P167" s="115"/>
      <c r="Q167" s="104"/>
      <c r="R167" s="297"/>
      <c r="S167" s="232"/>
      <c r="T167" s="232"/>
      <c r="U167" s="105"/>
    </row>
    <row r="168" spans="3:25" ht="15" customHeight="1">
      <c r="C168" s="428">
        <v>7.1</v>
      </c>
      <c r="D168" s="582" t="s">
        <v>117</v>
      </c>
      <c r="E168" s="582"/>
      <c r="F168" s="358"/>
      <c r="G168" s="359"/>
      <c r="H168" s="366">
        <v>4113</v>
      </c>
      <c r="I168" s="367"/>
      <c r="J168" s="360"/>
      <c r="K168" s="366">
        <v>4287</v>
      </c>
      <c r="L168" s="367"/>
      <c r="M168" s="360"/>
      <c r="N168" s="366">
        <v>4595</v>
      </c>
      <c r="O168" s="362"/>
      <c r="P168" s="363"/>
      <c r="Q168" s="429">
        <v>4673</v>
      </c>
      <c r="R168" s="297"/>
      <c r="S168" s="232"/>
      <c r="T168" s="232"/>
      <c r="U168" s="105"/>
    </row>
    <row r="169" spans="3:25" ht="15" customHeight="1">
      <c r="C169" s="428">
        <v>7.2</v>
      </c>
      <c r="D169" s="582" t="s">
        <v>118</v>
      </c>
      <c r="E169" s="582"/>
      <c r="F169" s="358"/>
      <c r="G169" s="359"/>
      <c r="H169" s="366">
        <v>34</v>
      </c>
      <c r="I169" s="367"/>
      <c r="J169" s="360"/>
      <c r="K169" s="366">
        <v>34</v>
      </c>
      <c r="L169" s="367"/>
      <c r="M169" s="360"/>
      <c r="N169" s="366">
        <v>34</v>
      </c>
      <c r="O169" s="362"/>
      <c r="P169" s="363"/>
      <c r="Q169" s="430">
        <v>34</v>
      </c>
      <c r="R169" s="364"/>
      <c r="S169" s="365"/>
      <c r="T169" s="431"/>
      <c r="U169" s="347"/>
    </row>
    <row r="170" spans="3:25" ht="15" customHeight="1">
      <c r="C170" s="428">
        <v>7.3</v>
      </c>
      <c r="D170" s="582" t="s">
        <v>119</v>
      </c>
      <c r="E170" s="582"/>
      <c r="F170" s="358"/>
      <c r="G170" s="359"/>
      <c r="H170" s="366">
        <v>48</v>
      </c>
      <c r="I170" s="367"/>
      <c r="J170" s="360"/>
      <c r="K170" s="366">
        <v>49</v>
      </c>
      <c r="L170" s="367"/>
      <c r="M170" s="360"/>
      <c r="N170" s="366">
        <v>50</v>
      </c>
      <c r="O170" s="362"/>
      <c r="P170" s="363"/>
      <c r="Q170" s="430">
        <v>52</v>
      </c>
      <c r="R170" s="364"/>
      <c r="S170" s="365"/>
      <c r="T170" s="431"/>
      <c r="U170" s="347"/>
    </row>
    <row r="171" spans="3:25" ht="15" customHeight="1">
      <c r="C171" s="432">
        <v>7.4</v>
      </c>
      <c r="D171" s="576" t="s">
        <v>120</v>
      </c>
      <c r="E171" s="576"/>
      <c r="F171" s="338"/>
      <c r="G171" s="339"/>
      <c r="H171" s="372">
        <v>14</v>
      </c>
      <c r="I171" s="373"/>
      <c r="J171" s="340"/>
      <c r="K171" s="372">
        <v>15</v>
      </c>
      <c r="L171" s="373"/>
      <c r="M171" s="340"/>
      <c r="N171" s="372">
        <v>12</v>
      </c>
      <c r="O171" s="342"/>
      <c r="P171" s="343"/>
      <c r="Q171" s="433">
        <v>11</v>
      </c>
      <c r="R171" s="364"/>
      <c r="S171" s="365"/>
      <c r="T171" s="371" t="s">
        <v>121</v>
      </c>
      <c r="U171" s="347"/>
    </row>
    <row r="172" spans="3:25" ht="15" customHeight="1">
      <c r="C172" s="432">
        <v>7.5</v>
      </c>
      <c r="D172" s="576" t="s">
        <v>122</v>
      </c>
      <c r="E172" s="576"/>
      <c r="F172" s="338"/>
      <c r="G172" s="339"/>
      <c r="H172" s="372">
        <v>31</v>
      </c>
      <c r="I172" s="373"/>
      <c r="J172" s="340"/>
      <c r="K172" s="372">
        <v>38</v>
      </c>
      <c r="L172" s="373"/>
      <c r="M172" s="340"/>
      <c r="N172" s="372">
        <v>33</v>
      </c>
      <c r="O172" s="342"/>
      <c r="P172" s="343"/>
      <c r="Q172" s="434">
        <v>36</v>
      </c>
      <c r="R172" s="364"/>
      <c r="S172" s="365"/>
      <c r="T172" s="371" t="s">
        <v>121</v>
      </c>
      <c r="U172" s="347"/>
    </row>
    <row r="173" spans="3:25" ht="15" customHeight="1">
      <c r="C173" s="432">
        <v>7.6</v>
      </c>
      <c r="D173" s="576" t="s">
        <v>123</v>
      </c>
      <c r="E173" s="576"/>
      <c r="F173" s="338"/>
      <c r="G173" s="339"/>
      <c r="H173" s="372">
        <v>31</v>
      </c>
      <c r="I173" s="373"/>
      <c r="J173" s="340"/>
      <c r="K173" s="372">
        <v>31</v>
      </c>
      <c r="L173" s="373"/>
      <c r="M173" s="340"/>
      <c r="N173" s="372">
        <v>33</v>
      </c>
      <c r="O173" s="342"/>
      <c r="P173" s="343"/>
      <c r="Q173" s="434">
        <v>55</v>
      </c>
      <c r="R173" s="364"/>
      <c r="S173" s="365"/>
      <c r="T173" s="371" t="s">
        <v>121</v>
      </c>
      <c r="U173" s="347"/>
      <c r="Y173" s="382"/>
    </row>
    <row r="174" spans="3:25" ht="15" customHeight="1">
      <c r="C174" s="432">
        <v>7.7</v>
      </c>
      <c r="D174" s="576" t="s">
        <v>124</v>
      </c>
      <c r="E174" s="576"/>
      <c r="F174" s="338"/>
      <c r="G174" s="339"/>
      <c r="H174" s="340"/>
      <c r="I174" s="341"/>
      <c r="J174" s="340"/>
      <c r="K174" s="340"/>
      <c r="L174" s="341"/>
      <c r="M174" s="340"/>
      <c r="N174" s="310"/>
      <c r="O174" s="342"/>
      <c r="P174" s="343"/>
      <c r="Q174" s="340"/>
      <c r="R174" s="364"/>
      <c r="S174" s="365"/>
      <c r="T174" s="365"/>
      <c r="U174" s="347"/>
      <c r="Y174" s="382"/>
    </row>
    <row r="175" spans="3:25" ht="15" customHeight="1">
      <c r="C175" s="365" t="s">
        <v>306</v>
      </c>
      <c r="D175" s="574" t="s">
        <v>125</v>
      </c>
      <c r="E175" s="574"/>
      <c r="F175" s="338"/>
      <c r="G175" s="339"/>
      <c r="H175" s="435">
        <v>1.79</v>
      </c>
      <c r="I175" s="436"/>
      <c r="J175" s="310"/>
      <c r="K175" s="437">
        <v>1.73</v>
      </c>
      <c r="L175" s="438"/>
      <c r="M175" s="310"/>
      <c r="N175" s="437">
        <v>1.43</v>
      </c>
      <c r="O175" s="342"/>
      <c r="P175" s="343"/>
      <c r="Q175" s="439">
        <v>1.7172335551478799</v>
      </c>
      <c r="R175" s="347"/>
      <c r="S175" s="431"/>
      <c r="T175" s="431"/>
      <c r="U175" s="347"/>
    </row>
    <row r="176" spans="3:25" ht="15" customHeight="1">
      <c r="C176" s="357" t="s">
        <v>307</v>
      </c>
      <c r="D176" s="567" t="s">
        <v>126</v>
      </c>
      <c r="E176" s="567"/>
      <c r="F176" s="358"/>
      <c r="G176" s="359"/>
      <c r="H176" s="440">
        <v>0.71</v>
      </c>
      <c r="I176" s="441"/>
      <c r="J176" s="360"/>
      <c r="K176" s="440">
        <v>0.46</v>
      </c>
      <c r="L176" s="441"/>
      <c r="M176" s="360"/>
      <c r="N176" s="440">
        <v>0.36</v>
      </c>
      <c r="O176" s="362"/>
      <c r="P176" s="363"/>
      <c r="Q176" s="442">
        <v>0.44031629619176399</v>
      </c>
      <c r="R176" s="347"/>
      <c r="S176" s="431"/>
      <c r="T176" s="431"/>
      <c r="U176" s="347"/>
    </row>
    <row r="177" spans="3:21" ht="15" customHeight="1">
      <c r="C177" s="357" t="s">
        <v>308</v>
      </c>
      <c r="D177" s="567" t="s">
        <v>127</v>
      </c>
      <c r="E177" s="567"/>
      <c r="F177" s="358"/>
      <c r="G177" s="359"/>
      <c r="H177" s="440">
        <v>1.23</v>
      </c>
      <c r="I177" s="441"/>
      <c r="J177" s="360"/>
      <c r="K177" s="440">
        <v>1.01</v>
      </c>
      <c r="L177" s="441"/>
      <c r="M177" s="360"/>
      <c r="N177" s="440">
        <v>0.89</v>
      </c>
      <c r="O177" s="362"/>
      <c r="P177" s="363"/>
      <c r="Q177" s="442">
        <v>1.25490144414653</v>
      </c>
      <c r="R177" s="347"/>
      <c r="S177" s="431"/>
      <c r="T177" s="431"/>
      <c r="U177" s="347"/>
    </row>
    <row r="178" spans="3:21" ht="15" customHeight="1">
      <c r="C178" s="365" t="s">
        <v>309</v>
      </c>
      <c r="D178" s="574" t="s">
        <v>128</v>
      </c>
      <c r="E178" s="574"/>
      <c r="F178" s="338"/>
      <c r="G178" s="339"/>
      <c r="H178" s="372">
        <v>0</v>
      </c>
      <c r="I178" s="373"/>
      <c r="J178" s="340"/>
      <c r="K178" s="372">
        <v>0</v>
      </c>
      <c r="L178" s="373"/>
      <c r="M178" s="340"/>
      <c r="N178" s="372">
        <v>0</v>
      </c>
      <c r="O178" s="342"/>
      <c r="P178" s="343"/>
      <c r="Q178" s="443">
        <v>1</v>
      </c>
      <c r="R178" s="347"/>
      <c r="S178" s="431"/>
      <c r="T178" s="431"/>
      <c r="U178" s="347"/>
    </row>
    <row r="179" spans="3:21" ht="15" customHeight="1">
      <c r="C179" s="365"/>
      <c r="D179" s="576"/>
      <c r="E179" s="576"/>
      <c r="F179" s="338"/>
      <c r="G179" s="339"/>
      <c r="H179" s="340"/>
      <c r="I179" s="341"/>
      <c r="J179" s="340"/>
      <c r="K179" s="340"/>
      <c r="L179" s="341"/>
      <c r="M179" s="340"/>
      <c r="N179" s="310"/>
      <c r="O179" s="342"/>
      <c r="P179" s="343"/>
      <c r="Q179" s="340"/>
      <c r="R179" s="347"/>
      <c r="S179" s="431"/>
      <c r="T179" s="431"/>
      <c r="U179" s="347"/>
    </row>
    <row r="180" spans="3:21" ht="15" customHeight="1">
      <c r="C180" s="444">
        <v>8</v>
      </c>
      <c r="D180" s="584" t="s">
        <v>310</v>
      </c>
      <c r="E180" s="584"/>
      <c r="F180" s="338"/>
      <c r="G180" s="339"/>
      <c r="H180" s="340"/>
      <c r="I180" s="341"/>
      <c r="J180" s="340"/>
      <c r="K180" s="340"/>
      <c r="L180" s="341"/>
      <c r="M180" s="340"/>
      <c r="N180" s="310"/>
      <c r="O180" s="342"/>
      <c r="P180" s="343"/>
      <c r="Q180" s="340"/>
      <c r="R180" s="347"/>
      <c r="S180" s="431"/>
      <c r="T180" s="431"/>
      <c r="U180" s="347"/>
    </row>
    <row r="181" spans="3:21" ht="15" customHeight="1">
      <c r="C181" s="432">
        <v>8.1</v>
      </c>
      <c r="D181" s="576" t="s">
        <v>311</v>
      </c>
      <c r="E181" s="576"/>
      <c r="F181" s="338"/>
      <c r="G181" s="339"/>
      <c r="H181" s="372">
        <v>51</v>
      </c>
      <c r="I181" s="373"/>
      <c r="J181" s="340"/>
      <c r="K181" s="372">
        <v>56</v>
      </c>
      <c r="L181" s="373"/>
      <c r="M181" s="340"/>
      <c r="N181" s="372">
        <v>56</v>
      </c>
      <c r="O181" s="342"/>
      <c r="P181" s="343"/>
      <c r="Q181" s="372">
        <v>33.760787999999998</v>
      </c>
      <c r="R181" s="347"/>
      <c r="S181" s="431"/>
      <c r="T181" s="365"/>
      <c r="U181" s="347"/>
    </row>
    <row r="182" spans="3:21" ht="15" customHeight="1">
      <c r="C182" s="432">
        <v>8.1999999999999993</v>
      </c>
      <c r="D182" s="576" t="s">
        <v>312</v>
      </c>
      <c r="E182" s="576"/>
      <c r="F182" s="338"/>
      <c r="G182" s="339"/>
      <c r="H182" s="372">
        <v>0</v>
      </c>
      <c r="I182" s="373"/>
      <c r="J182" s="340"/>
      <c r="K182" s="372">
        <v>0</v>
      </c>
      <c r="L182" s="373"/>
      <c r="M182" s="340"/>
      <c r="N182" s="372">
        <v>0</v>
      </c>
      <c r="O182" s="342"/>
      <c r="P182" s="343"/>
      <c r="Q182" s="443">
        <v>0</v>
      </c>
      <c r="R182" s="347"/>
      <c r="S182" s="431"/>
      <c r="T182" s="431"/>
      <c r="U182" s="347"/>
    </row>
    <row r="183" spans="3:21" ht="29.1" customHeight="1">
      <c r="C183" s="432">
        <v>8.3000000000000007</v>
      </c>
      <c r="D183" s="576" t="s">
        <v>313</v>
      </c>
      <c r="E183" s="576"/>
      <c r="F183" s="338"/>
      <c r="G183" s="339"/>
      <c r="H183" s="445">
        <v>1.0000000000000001E-5</v>
      </c>
      <c r="I183" s="446"/>
      <c r="J183" s="340"/>
      <c r="K183" s="445">
        <v>2.0000000000000002E-5</v>
      </c>
      <c r="L183" s="446"/>
      <c r="M183" s="340"/>
      <c r="N183" s="445">
        <v>2.0000000000000002E-5</v>
      </c>
      <c r="O183" s="342"/>
      <c r="P183" s="343"/>
      <c r="Q183" s="447">
        <f>SUM(Q181/Q49)</f>
        <v>1.1787795307756928E-5</v>
      </c>
      <c r="R183" s="347"/>
      <c r="S183" s="431"/>
      <c r="T183" s="431"/>
      <c r="U183" s="347"/>
    </row>
    <row r="184" spans="3:21" ht="29.1" customHeight="1">
      <c r="C184" s="432">
        <v>8.4</v>
      </c>
      <c r="D184" s="576" t="s">
        <v>314</v>
      </c>
      <c r="E184" s="576"/>
      <c r="F184" s="338"/>
      <c r="G184" s="339"/>
      <c r="H184" s="372">
        <v>0</v>
      </c>
      <c r="I184" s="373"/>
      <c r="J184" s="340"/>
      <c r="K184" s="372">
        <v>0</v>
      </c>
      <c r="L184" s="373"/>
      <c r="M184" s="340"/>
      <c r="N184" s="372">
        <v>0</v>
      </c>
      <c r="O184" s="342"/>
      <c r="P184" s="343"/>
      <c r="Q184" s="443">
        <v>0</v>
      </c>
      <c r="R184" s="347"/>
      <c r="S184" s="431"/>
      <c r="T184" s="431"/>
      <c r="U184" s="347"/>
    </row>
    <row r="185" spans="3:21" ht="15" customHeight="1">
      <c r="C185" s="365"/>
      <c r="D185" s="587"/>
      <c r="E185" s="587"/>
      <c r="F185" s="338"/>
      <c r="G185" s="339"/>
      <c r="H185" s="340"/>
      <c r="I185" s="341"/>
      <c r="J185" s="340"/>
      <c r="K185" s="340"/>
      <c r="L185" s="341"/>
      <c r="M185" s="340"/>
      <c r="N185" s="310"/>
      <c r="O185" s="342"/>
      <c r="P185" s="343"/>
      <c r="Q185" s="340"/>
      <c r="R185" s="364"/>
      <c r="S185" s="365"/>
      <c r="T185" s="365"/>
      <c r="U185" s="347"/>
    </row>
    <row r="186" spans="3:21" ht="15" customHeight="1">
      <c r="C186" s="444">
        <v>9</v>
      </c>
      <c r="D186" s="584" t="s">
        <v>315</v>
      </c>
      <c r="E186" s="584"/>
      <c r="F186" s="338"/>
      <c r="G186" s="339"/>
      <c r="H186" s="340"/>
      <c r="I186" s="341"/>
      <c r="J186" s="340"/>
      <c r="K186" s="340"/>
      <c r="L186" s="341"/>
      <c r="M186" s="340"/>
      <c r="N186" s="310"/>
      <c r="O186" s="342"/>
      <c r="P186" s="343"/>
      <c r="Q186" s="340"/>
      <c r="R186" s="364"/>
      <c r="S186" s="365"/>
      <c r="T186" s="365"/>
      <c r="U186" s="347"/>
    </row>
    <row r="187" spans="3:21" ht="15" customHeight="1">
      <c r="C187" s="428">
        <v>9.1</v>
      </c>
      <c r="D187" s="582" t="s">
        <v>316</v>
      </c>
      <c r="E187" s="582"/>
      <c r="F187" s="358"/>
      <c r="G187" s="359"/>
      <c r="H187" s="448">
        <v>290</v>
      </c>
      <c r="I187" s="449"/>
      <c r="J187" s="360"/>
      <c r="K187" s="448">
        <v>140</v>
      </c>
      <c r="L187" s="449"/>
      <c r="M187" s="360"/>
      <c r="N187" s="429">
        <v>381</v>
      </c>
      <c r="O187" s="362"/>
      <c r="P187" s="363"/>
      <c r="Q187" s="429">
        <v>291.20664785768099</v>
      </c>
      <c r="R187" s="364"/>
      <c r="S187" s="365"/>
      <c r="T187" s="431"/>
      <c r="U187" s="347"/>
    </row>
    <row r="188" spans="3:21" ht="15" customHeight="1">
      <c r="C188" s="432">
        <v>9.1999999999999993</v>
      </c>
      <c r="D188" s="576" t="s">
        <v>317</v>
      </c>
      <c r="E188" s="576"/>
      <c r="F188" s="338"/>
      <c r="G188" s="339"/>
      <c r="H188" s="340" t="s">
        <v>318</v>
      </c>
      <c r="I188" s="341"/>
      <c r="J188" s="340"/>
      <c r="K188" s="340" t="s">
        <v>318</v>
      </c>
      <c r="L188" s="341"/>
      <c r="M188" s="340"/>
      <c r="N188" s="340" t="s">
        <v>318</v>
      </c>
      <c r="O188" s="342"/>
      <c r="P188" s="343"/>
      <c r="Q188" s="340" t="s">
        <v>318</v>
      </c>
      <c r="R188" s="364"/>
      <c r="S188" s="365"/>
      <c r="T188" s="431"/>
      <c r="U188" s="347"/>
    </row>
    <row r="189" spans="3:21" ht="15" customHeight="1">
      <c r="C189" s="254"/>
      <c r="D189" s="588"/>
      <c r="E189" s="588"/>
      <c r="F189" s="252"/>
      <c r="G189" s="170"/>
      <c r="H189" s="330"/>
      <c r="I189" s="331"/>
      <c r="J189" s="330"/>
      <c r="K189" s="330"/>
      <c r="L189" s="331"/>
      <c r="M189" s="330"/>
      <c r="N189" s="330"/>
      <c r="O189" s="134"/>
      <c r="P189" s="135"/>
      <c r="Q189" s="330"/>
      <c r="R189" s="332"/>
      <c r="S189" s="254"/>
      <c r="T189" s="254"/>
      <c r="U189" s="253"/>
    </row>
    <row r="190" spans="3:21" ht="15" customHeight="1">
      <c r="C190" s="292"/>
      <c r="D190" s="333"/>
      <c r="E190" s="333"/>
      <c r="F190" s="333"/>
      <c r="G190" s="333"/>
      <c r="H190" s="333"/>
      <c r="I190" s="333"/>
      <c r="J190" s="333"/>
      <c r="K190" s="333"/>
      <c r="L190" s="333"/>
      <c r="M190" s="333"/>
      <c r="N190" s="333"/>
      <c r="O190" s="333"/>
      <c r="P190" s="333"/>
      <c r="Q190" s="333"/>
      <c r="R190" s="333"/>
      <c r="S190" s="333"/>
      <c r="T190" s="333"/>
      <c r="U190" s="88"/>
    </row>
    <row r="191" spans="3:21" ht="35.85" customHeight="1">
      <c r="C191" s="295"/>
      <c r="D191" s="296" t="s">
        <v>129</v>
      </c>
      <c r="E191" s="334"/>
      <c r="F191" s="334"/>
      <c r="G191" s="334"/>
      <c r="H191" s="334"/>
      <c r="I191" s="334"/>
      <c r="J191" s="334"/>
      <c r="K191" s="334"/>
      <c r="L191" s="334"/>
      <c r="M191" s="334"/>
      <c r="N191" s="334"/>
      <c r="O191" s="334"/>
      <c r="P191" s="334"/>
      <c r="Q191" s="295"/>
      <c r="R191" s="295"/>
      <c r="S191" s="295"/>
      <c r="T191" s="295"/>
      <c r="U191" s="334"/>
    </row>
    <row r="192" spans="3:21" ht="15" customHeight="1">
      <c r="C192" s="232"/>
      <c r="D192" s="557"/>
      <c r="E192" s="557"/>
      <c r="F192" s="210"/>
      <c r="G192" s="155"/>
      <c r="H192" s="1"/>
      <c r="I192" s="105"/>
      <c r="J192" s="1"/>
      <c r="K192" s="1"/>
      <c r="L192" s="105"/>
      <c r="M192" s="1"/>
      <c r="N192" s="1"/>
      <c r="O192" s="210"/>
      <c r="P192" s="155"/>
      <c r="Q192" s="232"/>
      <c r="R192" s="297"/>
      <c r="S192" s="232"/>
      <c r="T192" s="232"/>
      <c r="U192" s="105"/>
    </row>
    <row r="193" spans="3:21" ht="15" customHeight="1">
      <c r="C193" s="232"/>
      <c r="D193" s="585" t="s">
        <v>319</v>
      </c>
      <c r="E193" s="585"/>
      <c r="F193" s="210"/>
      <c r="G193" s="155"/>
      <c r="H193" s="1"/>
      <c r="I193" s="105"/>
      <c r="J193" s="1"/>
      <c r="K193" s="1"/>
      <c r="L193" s="105"/>
      <c r="M193" s="1"/>
      <c r="N193" s="1"/>
      <c r="O193" s="210"/>
      <c r="P193" s="155"/>
      <c r="Q193" s="232"/>
      <c r="R193" s="297"/>
      <c r="S193" s="232"/>
      <c r="T193" s="232"/>
      <c r="U193" s="105"/>
    </row>
    <row r="194" spans="3:21" ht="15" customHeight="1">
      <c r="C194" s="232"/>
      <c r="D194" s="560"/>
      <c r="E194" s="560"/>
      <c r="F194" s="210"/>
      <c r="G194" s="155"/>
      <c r="H194" s="1"/>
      <c r="I194" s="105"/>
      <c r="J194" s="1"/>
      <c r="K194" s="1"/>
      <c r="L194" s="105"/>
      <c r="M194" s="1"/>
      <c r="N194" s="1"/>
      <c r="O194" s="210"/>
      <c r="P194" s="155"/>
      <c r="Q194" s="232"/>
      <c r="R194" s="297"/>
      <c r="S194" s="232"/>
      <c r="T194" s="232"/>
      <c r="U194" s="105"/>
    </row>
    <row r="195" spans="3:21" ht="15" customHeight="1">
      <c r="C195" s="254"/>
      <c r="D195" s="251"/>
      <c r="E195" s="21"/>
      <c r="F195" s="252"/>
      <c r="G195" s="170"/>
      <c r="H195" s="21"/>
      <c r="I195" s="253"/>
      <c r="J195" s="21"/>
      <c r="K195" s="21"/>
      <c r="L195" s="253"/>
      <c r="M195" s="21"/>
      <c r="N195" s="21"/>
      <c r="O195" s="252"/>
      <c r="P195" s="170"/>
      <c r="Q195" s="254"/>
      <c r="R195" s="332"/>
      <c r="S195" s="254"/>
      <c r="T195" s="254"/>
      <c r="U195" s="253"/>
    </row>
    <row r="196" spans="3:21" ht="15" customHeight="1">
      <c r="C196" s="292"/>
      <c r="D196" s="87"/>
      <c r="E196" s="87"/>
      <c r="F196" s="87"/>
      <c r="G196" s="87"/>
      <c r="H196" s="87"/>
      <c r="I196" s="87"/>
      <c r="J196" s="87"/>
      <c r="K196" s="87"/>
      <c r="L196" s="87"/>
      <c r="M196" s="87"/>
      <c r="N196" s="87"/>
      <c r="O196" s="87"/>
      <c r="P196" s="87"/>
      <c r="Q196" s="292"/>
      <c r="R196" s="292"/>
      <c r="S196" s="292"/>
      <c r="T196" s="292"/>
      <c r="U196" s="87"/>
    </row>
    <row r="197" spans="3:21" ht="15" customHeight="1">
      <c r="C197" s="232"/>
      <c r="D197" s="586" t="s">
        <v>320</v>
      </c>
      <c r="E197" s="586"/>
      <c r="F197" s="1"/>
      <c r="G197" s="1"/>
      <c r="H197" s="1"/>
      <c r="I197" s="1"/>
      <c r="J197" s="1"/>
      <c r="K197" s="1"/>
      <c r="L197" s="1"/>
      <c r="M197" s="1"/>
      <c r="N197" s="1"/>
      <c r="O197" s="1"/>
      <c r="P197" s="1"/>
      <c r="Q197" s="232"/>
      <c r="R197" s="232"/>
      <c r="S197" s="232"/>
      <c r="T197" s="232"/>
      <c r="U197" s="1"/>
    </row>
  </sheetData>
  <sheetProtection algorithmName="SHA-512" hashValue="Ua4Xv4bDz5l2uxQhuzPUgQopS5UBWTi48Yk7Uty+IY7Z3PzPw+kV+REDM8EcG7c5A+ikQP6+QmIeWtycbQt0wA==" saltValue="E8FwPNbuoCO8CvMliNuvHQ==" spinCount="100000" sheet="1" objects="1" scenarios="1"/>
  <mergeCells count="147">
    <mergeCell ref="D193:E193"/>
    <mergeCell ref="D194:E194"/>
    <mergeCell ref="D197:E197"/>
    <mergeCell ref="D185:E185"/>
    <mergeCell ref="D186:E186"/>
    <mergeCell ref="D187:E187"/>
    <mergeCell ref="D188:E188"/>
    <mergeCell ref="D189:E189"/>
    <mergeCell ref="D192:E192"/>
    <mergeCell ref="D179:E179"/>
    <mergeCell ref="D180:E180"/>
    <mergeCell ref="D181:E181"/>
    <mergeCell ref="D182:E182"/>
    <mergeCell ref="D183:E183"/>
    <mergeCell ref="D184:E184"/>
    <mergeCell ref="D173:E173"/>
    <mergeCell ref="D174:E174"/>
    <mergeCell ref="D175:E175"/>
    <mergeCell ref="D176:E176"/>
    <mergeCell ref="D177:E177"/>
    <mergeCell ref="D178:E178"/>
    <mergeCell ref="D167:E167"/>
    <mergeCell ref="D168:E168"/>
    <mergeCell ref="D169:E169"/>
    <mergeCell ref="D170:E170"/>
    <mergeCell ref="D171:E171"/>
    <mergeCell ref="D172:E172"/>
    <mergeCell ref="D129:E129"/>
    <mergeCell ref="D130:E130"/>
    <mergeCell ref="D131:E131"/>
    <mergeCell ref="D132:E132"/>
    <mergeCell ref="C133:O133"/>
    <mergeCell ref="D166:E166"/>
    <mergeCell ref="D123:E123"/>
    <mergeCell ref="D124:E124"/>
    <mergeCell ref="D125:E125"/>
    <mergeCell ref="D126:E126"/>
    <mergeCell ref="D127:E127"/>
    <mergeCell ref="D128:E128"/>
    <mergeCell ref="D118:E118"/>
    <mergeCell ref="D119:E119"/>
    <mergeCell ref="H119:Q119"/>
    <mergeCell ref="D120:E120"/>
    <mergeCell ref="D121:E121"/>
    <mergeCell ref="D122:E122"/>
    <mergeCell ref="D112:E112"/>
    <mergeCell ref="D113:E113"/>
    <mergeCell ref="D114:E114"/>
    <mergeCell ref="D115:E115"/>
    <mergeCell ref="D116:E116"/>
    <mergeCell ref="D117:E117"/>
    <mergeCell ref="D106:E106"/>
    <mergeCell ref="D107:E107"/>
    <mergeCell ref="D108:E108"/>
    <mergeCell ref="D109:E109"/>
    <mergeCell ref="D110:E110"/>
    <mergeCell ref="D111:E111"/>
    <mergeCell ref="D100:E100"/>
    <mergeCell ref="D101:E101"/>
    <mergeCell ref="D102:E102"/>
    <mergeCell ref="D103:E103"/>
    <mergeCell ref="D104:E104"/>
    <mergeCell ref="D105:E105"/>
    <mergeCell ref="D94:E94"/>
    <mergeCell ref="D95:E95"/>
    <mergeCell ref="D96:E96"/>
    <mergeCell ref="D97:E97"/>
    <mergeCell ref="D98:E98"/>
    <mergeCell ref="D99:E99"/>
    <mergeCell ref="D88:E88"/>
    <mergeCell ref="D89:E89"/>
    <mergeCell ref="D90:E90"/>
    <mergeCell ref="D91:E91"/>
    <mergeCell ref="D92:E92"/>
    <mergeCell ref="D93:E93"/>
    <mergeCell ref="D80:E80"/>
    <mergeCell ref="D81:E81"/>
    <mergeCell ref="D82:E82"/>
    <mergeCell ref="D85:E85"/>
    <mergeCell ref="D86:E86"/>
    <mergeCell ref="D87:E87"/>
    <mergeCell ref="D74:E74"/>
    <mergeCell ref="D75:E75"/>
    <mergeCell ref="D76:E76"/>
    <mergeCell ref="D77:E77"/>
    <mergeCell ref="D78:E78"/>
    <mergeCell ref="D79:E79"/>
    <mergeCell ref="D68:E68"/>
    <mergeCell ref="D69:E69"/>
    <mergeCell ref="D70:E70"/>
    <mergeCell ref="D71:E71"/>
    <mergeCell ref="D72:E72"/>
    <mergeCell ref="D73:E73"/>
    <mergeCell ref="D62:E62"/>
    <mergeCell ref="D63:E63"/>
    <mergeCell ref="D64:E64"/>
    <mergeCell ref="D65:E65"/>
    <mergeCell ref="D66:E66"/>
    <mergeCell ref="D67:E67"/>
    <mergeCell ref="D56:E56"/>
    <mergeCell ref="D57:E57"/>
    <mergeCell ref="D58:E58"/>
    <mergeCell ref="D59:E59"/>
    <mergeCell ref="D60:E60"/>
    <mergeCell ref="D61:E61"/>
    <mergeCell ref="D50:E50"/>
    <mergeCell ref="D51:E51"/>
    <mergeCell ref="D52:E52"/>
    <mergeCell ref="D53:E53"/>
    <mergeCell ref="D54:E54"/>
    <mergeCell ref="D55:E55"/>
    <mergeCell ref="D44:E44"/>
    <mergeCell ref="C45:U45"/>
    <mergeCell ref="D46:E46"/>
    <mergeCell ref="D47:E47"/>
    <mergeCell ref="D48:E48"/>
    <mergeCell ref="D49:E49"/>
    <mergeCell ref="D38:E38"/>
    <mergeCell ref="D39:E39"/>
    <mergeCell ref="D40:E40"/>
    <mergeCell ref="D41:E41"/>
    <mergeCell ref="D42:E42"/>
    <mergeCell ref="D43:E43"/>
    <mergeCell ref="D32:E32"/>
    <mergeCell ref="D33:E33"/>
    <mergeCell ref="D34:E34"/>
    <mergeCell ref="D35:E35"/>
    <mergeCell ref="D36:E36"/>
    <mergeCell ref="D37:E37"/>
    <mergeCell ref="D29:E29"/>
    <mergeCell ref="D30:E30"/>
    <mergeCell ref="C31:U31"/>
    <mergeCell ref="D20:E20"/>
    <mergeCell ref="D21:E21"/>
    <mergeCell ref="D22:E22"/>
    <mergeCell ref="D23:E23"/>
    <mergeCell ref="D24:E24"/>
    <mergeCell ref="D25:E25"/>
    <mergeCell ref="E1:F1"/>
    <mergeCell ref="D12:E12"/>
    <mergeCell ref="D16:U16"/>
    <mergeCell ref="D17:E17"/>
    <mergeCell ref="D18:E18"/>
    <mergeCell ref="D19:E19"/>
    <mergeCell ref="D26:E26"/>
    <mergeCell ref="D27:E27"/>
    <mergeCell ref="D28:E28"/>
  </mergeCells>
  <conditionalFormatting sqref="A19:B29 A33:B43">
    <cfRule type="cellIs" dxfId="1" priority="1" operator="notEqual"/>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60EA4-60C7-437A-BA9A-F21E5A5E16AA}">
  <dimension ref="A1:P197"/>
  <sheetViews>
    <sheetView topLeftCell="B1" workbookViewId="0">
      <selection activeCell="E3" sqref="E3"/>
    </sheetView>
  </sheetViews>
  <sheetFormatPr defaultColWidth="13.7109375" defaultRowHeight="15"/>
  <cols>
    <col min="1" max="1" width="70.5703125" hidden="1" customWidth="1"/>
    <col min="2" max="2" width="3.42578125" customWidth="1"/>
    <col min="3" max="3" width="8.140625" customWidth="1"/>
    <col min="4" max="4" width="30.5703125" customWidth="1"/>
    <col min="5" max="5" width="51.28515625" customWidth="1"/>
    <col min="7" max="8" width="1.5703125" customWidth="1"/>
    <col min="9" max="9" width="16.85546875" customWidth="1"/>
    <col min="10" max="11" width="1.5703125" customWidth="1"/>
    <col min="12" max="12" width="18.5703125" customWidth="1"/>
    <col min="13" max="14" width="1.5703125" customWidth="1"/>
    <col min="15" max="15" width="74.85546875" customWidth="1"/>
    <col min="16" max="16" width="9.28515625" customWidth="1"/>
  </cols>
  <sheetData>
    <row r="1" spans="1:16" ht="19.350000000000001" customHeight="1">
      <c r="C1" s="232"/>
      <c r="D1" s="589" t="s">
        <v>135</v>
      </c>
      <c r="E1" s="589"/>
      <c r="F1" s="4"/>
      <c r="G1" s="4"/>
      <c r="H1" s="4"/>
      <c r="I1" s="4"/>
      <c r="J1" s="4"/>
      <c r="K1" s="4"/>
      <c r="L1" s="4"/>
      <c r="M1" s="4"/>
      <c r="N1" s="4"/>
      <c r="O1" s="4"/>
      <c r="P1" s="1"/>
    </row>
    <row r="2" spans="1:16" ht="15" customHeight="1">
      <c r="C2" s="232"/>
      <c r="D2" s="257" t="s">
        <v>1</v>
      </c>
      <c r="E2" s="8" t="s">
        <v>136</v>
      </c>
      <c r="F2" s="258"/>
      <c r="G2" s="258"/>
      <c r="H2" s="258"/>
      <c r="I2" s="259"/>
      <c r="J2" s="259"/>
      <c r="K2" s="259"/>
      <c r="L2" s="259"/>
      <c r="M2" s="259"/>
      <c r="N2" s="259"/>
      <c r="O2" s="232"/>
      <c r="P2" s="1"/>
    </row>
    <row r="3" spans="1:16" ht="15" customHeight="1">
      <c r="C3" s="232"/>
      <c r="D3" s="257" t="s">
        <v>137</v>
      </c>
      <c r="E3" s="8" t="s">
        <v>321</v>
      </c>
      <c r="F3" s="258"/>
      <c r="G3" s="258"/>
      <c r="H3" s="258"/>
      <c r="I3" s="259"/>
      <c r="J3" s="259"/>
      <c r="K3" s="259"/>
      <c r="L3" s="259"/>
      <c r="M3" s="259"/>
      <c r="N3" s="259"/>
      <c r="O3" s="232"/>
      <c r="P3" s="1"/>
    </row>
    <row r="4" spans="1:16" ht="15" customHeight="1">
      <c r="C4" s="232"/>
      <c r="D4" s="257" t="s">
        <v>5</v>
      </c>
      <c r="E4" s="8" t="s">
        <v>322</v>
      </c>
      <c r="F4" s="258"/>
      <c r="G4" s="258"/>
      <c r="H4" s="258"/>
      <c r="I4" s="259"/>
      <c r="J4" s="259"/>
      <c r="K4" s="259"/>
      <c r="L4" s="259"/>
      <c r="M4" s="259"/>
      <c r="N4" s="259"/>
      <c r="O4" s="232"/>
      <c r="P4" s="1"/>
    </row>
    <row r="5" spans="1:16" ht="15" customHeight="1">
      <c r="C5" s="232"/>
      <c r="D5" s="257" t="s">
        <v>7</v>
      </c>
      <c r="E5" s="8" t="s">
        <v>323</v>
      </c>
      <c r="F5" s="258"/>
      <c r="G5" s="258"/>
      <c r="H5" s="258"/>
      <c r="I5" s="259"/>
      <c r="J5" s="259"/>
      <c r="K5" s="259"/>
      <c r="L5" s="259"/>
      <c r="M5" s="259"/>
      <c r="N5" s="259"/>
      <c r="O5" s="232"/>
      <c r="P5" s="1"/>
    </row>
    <row r="6" spans="1:16" ht="15" customHeight="1">
      <c r="C6" s="232"/>
      <c r="D6" s="257" t="s">
        <v>139</v>
      </c>
      <c r="E6" s="8" t="s">
        <v>323</v>
      </c>
      <c r="F6" s="258"/>
      <c r="G6" s="258"/>
      <c r="H6" s="258"/>
      <c r="I6" s="259"/>
      <c r="J6" s="259"/>
      <c r="K6" s="259"/>
      <c r="L6" s="259"/>
      <c r="M6" s="259"/>
      <c r="N6" s="259"/>
      <c r="O6" s="232"/>
      <c r="P6" s="1"/>
    </row>
    <row r="7" spans="1:16" ht="15" customHeight="1">
      <c r="C7" s="232"/>
      <c r="D7" s="257" t="s">
        <v>9</v>
      </c>
      <c r="E7" s="8" t="s">
        <v>10</v>
      </c>
      <c r="F7" s="258"/>
      <c r="G7" s="258"/>
      <c r="H7" s="258"/>
      <c r="I7" s="259"/>
      <c r="J7" s="259"/>
      <c r="K7" s="259"/>
      <c r="L7" s="259"/>
      <c r="M7" s="259"/>
      <c r="N7" s="259"/>
      <c r="O7" s="232"/>
      <c r="P7" s="1"/>
    </row>
    <row r="8" spans="1:16" ht="15" customHeight="1">
      <c r="C8" s="232"/>
      <c r="D8" s="257" t="s">
        <v>11</v>
      </c>
      <c r="E8" s="13">
        <v>2022</v>
      </c>
      <c r="F8" s="258"/>
      <c r="G8" s="258"/>
      <c r="H8" s="258"/>
      <c r="I8" s="259"/>
      <c r="J8" s="259"/>
      <c r="K8" s="259"/>
      <c r="L8" s="259"/>
      <c r="M8" s="259"/>
      <c r="N8" s="259"/>
      <c r="O8" s="232"/>
      <c r="P8" s="1"/>
    </row>
    <row r="9" spans="1:16" ht="15.75" customHeight="1">
      <c r="C9" s="254"/>
      <c r="D9" s="21"/>
      <c r="E9" s="21"/>
      <c r="F9" s="21"/>
      <c r="G9" s="21"/>
      <c r="H9" s="21"/>
      <c r="I9" s="21"/>
      <c r="J9" s="21"/>
      <c r="K9" s="21"/>
      <c r="L9" s="21"/>
      <c r="M9" s="21"/>
      <c r="N9" s="21"/>
      <c r="O9" s="254"/>
      <c r="P9" s="21"/>
    </row>
    <row r="10" spans="1:16" ht="6.6" customHeight="1">
      <c r="C10" s="260"/>
      <c r="D10" s="261"/>
      <c r="E10" s="261"/>
      <c r="F10" s="261"/>
      <c r="G10" s="264"/>
      <c r="H10" s="261"/>
      <c r="I10" s="261"/>
      <c r="J10" s="262"/>
      <c r="K10" s="263"/>
      <c r="L10" s="261"/>
      <c r="M10" s="264"/>
      <c r="N10" s="261"/>
      <c r="O10" s="265"/>
      <c r="P10" s="264"/>
    </row>
    <row r="11" spans="1:16" ht="15" customHeight="1">
      <c r="C11" s="267"/>
      <c r="D11" s="451"/>
      <c r="E11" s="451"/>
      <c r="F11" s="272"/>
      <c r="G11" s="271"/>
      <c r="H11" s="272"/>
      <c r="I11" s="272" t="s">
        <v>324</v>
      </c>
      <c r="J11" s="271"/>
      <c r="K11" s="272"/>
      <c r="L11" s="272" t="s">
        <v>325</v>
      </c>
      <c r="M11" s="271"/>
      <c r="N11" s="272"/>
      <c r="O11" s="272"/>
      <c r="P11" s="271"/>
    </row>
    <row r="12" spans="1:16" ht="15" customHeight="1">
      <c r="A12" s="274" t="s">
        <v>140</v>
      </c>
      <c r="C12" s="276" t="s">
        <v>141</v>
      </c>
      <c r="D12" s="590"/>
      <c r="E12" s="591"/>
      <c r="F12" s="272"/>
      <c r="G12" s="271"/>
      <c r="H12" s="272"/>
      <c r="I12" s="452">
        <v>2020</v>
      </c>
      <c r="J12" s="453"/>
      <c r="K12" s="271"/>
      <c r="L12" s="452">
        <v>2021</v>
      </c>
      <c r="M12" s="271"/>
      <c r="N12" s="272"/>
      <c r="O12" s="280" t="s">
        <v>142</v>
      </c>
      <c r="P12" s="271"/>
    </row>
    <row r="13" spans="1:16" ht="15.75" customHeight="1">
      <c r="A13" s="281" t="s">
        <v>143</v>
      </c>
      <c r="C13" s="260"/>
      <c r="D13" s="454"/>
      <c r="E13" s="454"/>
      <c r="F13" s="285"/>
      <c r="G13" s="284"/>
      <c r="H13" s="285"/>
      <c r="I13" s="455"/>
      <c r="J13" s="284"/>
      <c r="K13" s="285"/>
      <c r="L13" s="455"/>
      <c r="M13" s="284"/>
      <c r="N13" s="285"/>
      <c r="O13" s="285"/>
      <c r="P13" s="284"/>
    </row>
    <row r="14" spans="1:16" ht="6.6" customHeight="1">
      <c r="A14" s="317"/>
      <c r="C14" s="286"/>
      <c r="D14" s="285"/>
      <c r="E14" s="285"/>
      <c r="F14" s="285"/>
      <c r="G14" s="284"/>
      <c r="H14" s="285"/>
      <c r="I14" s="285"/>
      <c r="J14" s="284"/>
      <c r="K14" s="285"/>
      <c r="L14" s="285"/>
      <c r="M14" s="284"/>
      <c r="N14" s="285"/>
      <c r="O14" s="456"/>
      <c r="P14" s="284"/>
    </row>
    <row r="15" spans="1:16" ht="15" customHeight="1">
      <c r="A15" s="317"/>
      <c r="C15" s="292"/>
      <c r="D15" s="457"/>
      <c r="E15" s="458"/>
      <c r="F15" s="458"/>
      <c r="G15" s="459"/>
      <c r="H15" s="458"/>
      <c r="I15" s="458"/>
      <c r="J15" s="459"/>
      <c r="K15" s="458"/>
      <c r="L15" s="458"/>
      <c r="M15" s="459"/>
      <c r="N15" s="458"/>
      <c r="O15" s="460"/>
      <c r="P15" s="459"/>
    </row>
    <row r="16" spans="1:16" ht="20.85" customHeight="1">
      <c r="A16" s="461"/>
      <c r="C16" s="295"/>
      <c r="D16" s="592" t="s">
        <v>144</v>
      </c>
      <c r="E16" s="593"/>
      <c r="F16" s="593"/>
      <c r="G16" s="593"/>
      <c r="H16" s="593"/>
      <c r="I16" s="593"/>
      <c r="J16" s="593"/>
      <c r="K16" s="593"/>
      <c r="L16" s="593"/>
      <c r="M16" s="593"/>
      <c r="N16" s="593"/>
      <c r="O16" s="593"/>
      <c r="P16" s="594"/>
    </row>
    <row r="17" spans="1:16" ht="15" customHeight="1">
      <c r="A17" s="317"/>
      <c r="C17" s="232"/>
      <c r="D17" s="557"/>
      <c r="E17" s="557"/>
      <c r="F17" s="1"/>
      <c r="G17" s="105"/>
      <c r="H17" s="1"/>
      <c r="I17" s="1"/>
      <c r="J17" s="459"/>
      <c r="K17" s="1"/>
      <c r="L17" s="1"/>
      <c r="M17" s="105"/>
      <c r="N17" s="1"/>
      <c r="O17" s="232"/>
      <c r="P17" s="459"/>
    </row>
    <row r="18" spans="1:16" ht="15" customHeight="1">
      <c r="A18" s="462"/>
      <c r="C18" s="298">
        <v>1</v>
      </c>
      <c r="D18" s="558" t="s">
        <v>145</v>
      </c>
      <c r="E18" s="558"/>
      <c r="F18" s="1"/>
      <c r="G18" s="105"/>
      <c r="H18" s="1"/>
      <c r="J18" s="300"/>
      <c r="M18" s="300"/>
      <c r="N18" s="463"/>
      <c r="O18" s="8" t="s">
        <v>326</v>
      </c>
      <c r="P18" s="105"/>
    </row>
    <row r="19" spans="1:16" ht="15" customHeight="1">
      <c r="A19" s="302"/>
      <c r="C19" s="303">
        <v>1.1000000000000001</v>
      </c>
      <c r="D19" s="559" t="s">
        <v>146</v>
      </c>
      <c r="E19" s="559"/>
      <c r="F19" s="1"/>
      <c r="G19" s="105"/>
      <c r="H19" s="1"/>
      <c r="I19" s="104" t="s">
        <v>58</v>
      </c>
      <c r="J19" s="239"/>
      <c r="K19" s="104"/>
      <c r="L19" s="104" t="s">
        <v>58</v>
      </c>
      <c r="M19" s="105"/>
      <c r="N19" s="1"/>
      <c r="O19" s="232"/>
      <c r="P19" s="105"/>
    </row>
    <row r="20" spans="1:16" ht="15" customHeight="1">
      <c r="A20" s="302"/>
      <c r="C20" s="303">
        <v>1.2</v>
      </c>
      <c r="D20" s="559" t="s">
        <v>147</v>
      </c>
      <c r="E20" s="559"/>
      <c r="F20" s="1"/>
      <c r="G20" s="105"/>
      <c r="H20" s="1"/>
      <c r="I20" s="104" t="s">
        <v>58</v>
      </c>
      <c r="J20" s="239"/>
      <c r="K20" s="104"/>
      <c r="L20" s="104" t="s">
        <v>58</v>
      </c>
      <c r="M20" s="105"/>
      <c r="N20" s="1"/>
      <c r="O20" s="232"/>
      <c r="P20" s="105"/>
    </row>
    <row r="21" spans="1:16" ht="15" customHeight="1">
      <c r="C21" s="303">
        <v>1.3</v>
      </c>
      <c r="D21" s="559" t="s">
        <v>148</v>
      </c>
      <c r="E21" s="559"/>
      <c r="F21" s="1"/>
      <c r="G21" s="105"/>
      <c r="H21" s="1"/>
      <c r="I21" s="104" t="s">
        <v>58</v>
      </c>
      <c r="J21" s="239"/>
      <c r="K21" s="104"/>
      <c r="L21" s="104" t="s">
        <v>58</v>
      </c>
      <c r="M21" s="105"/>
      <c r="N21" s="1"/>
      <c r="O21" s="232"/>
      <c r="P21" s="105"/>
    </row>
    <row r="22" spans="1:16" ht="15" customHeight="1">
      <c r="C22" s="303">
        <v>1.4</v>
      </c>
      <c r="D22" s="559" t="s">
        <v>149</v>
      </c>
      <c r="E22" s="559"/>
      <c r="F22" s="1"/>
      <c r="G22" s="105"/>
      <c r="H22" s="1"/>
      <c r="I22" s="104" t="s">
        <v>58</v>
      </c>
      <c r="J22" s="239"/>
      <c r="K22" s="104"/>
      <c r="L22" s="104" t="s">
        <v>58</v>
      </c>
      <c r="M22" s="105"/>
      <c r="N22" s="1"/>
      <c r="O22" s="232"/>
      <c r="P22" s="105"/>
    </row>
    <row r="23" spans="1:16" ht="15" customHeight="1">
      <c r="C23" s="303">
        <v>1.5</v>
      </c>
      <c r="D23" s="559" t="s">
        <v>150</v>
      </c>
      <c r="E23" s="559"/>
      <c r="F23" s="1"/>
      <c r="G23" s="105"/>
      <c r="H23" s="1"/>
      <c r="I23" s="104" t="s">
        <v>58</v>
      </c>
      <c r="J23" s="239"/>
      <c r="K23" s="104"/>
      <c r="L23" s="104" t="s">
        <v>58</v>
      </c>
      <c r="M23" s="105"/>
      <c r="N23" s="1"/>
      <c r="O23" s="232"/>
      <c r="P23" s="105"/>
    </row>
    <row r="24" spans="1:16" ht="15" customHeight="1">
      <c r="C24" s="232" t="s">
        <v>151</v>
      </c>
      <c r="D24" s="560" t="s">
        <v>152</v>
      </c>
      <c r="E24" s="560"/>
      <c r="F24" s="1"/>
      <c r="G24" s="105"/>
      <c r="H24" s="1"/>
      <c r="I24" s="104" t="s">
        <v>58</v>
      </c>
      <c r="J24" s="239"/>
      <c r="K24" s="104"/>
      <c r="L24" s="104" t="s">
        <v>58</v>
      </c>
      <c r="M24" s="105"/>
      <c r="N24" s="1"/>
      <c r="O24" s="232"/>
      <c r="P24" s="105"/>
    </row>
    <row r="25" spans="1:16" ht="15" customHeight="1">
      <c r="C25" s="232" t="s">
        <v>153</v>
      </c>
      <c r="D25" s="560" t="s">
        <v>154</v>
      </c>
      <c r="E25" s="560"/>
      <c r="F25" s="1"/>
      <c r="G25" s="105"/>
      <c r="H25" s="1"/>
      <c r="I25" s="104" t="s">
        <v>58</v>
      </c>
      <c r="J25" s="239"/>
      <c r="K25" s="104"/>
      <c r="L25" s="104" t="s">
        <v>58</v>
      </c>
      <c r="M25" s="105"/>
      <c r="N25" s="1"/>
      <c r="O25" s="232"/>
      <c r="P25" s="105"/>
    </row>
    <row r="26" spans="1:16" ht="15" customHeight="1">
      <c r="C26" s="232" t="s">
        <v>155</v>
      </c>
      <c r="D26" s="560" t="s">
        <v>156</v>
      </c>
      <c r="E26" s="560"/>
      <c r="F26" s="1"/>
      <c r="G26" s="105"/>
      <c r="H26" s="1"/>
      <c r="I26" s="104" t="s">
        <v>58</v>
      </c>
      <c r="J26" s="239"/>
      <c r="K26" s="104"/>
      <c r="L26" s="104" t="s">
        <v>58</v>
      </c>
      <c r="M26" s="105"/>
      <c r="N26" s="1"/>
      <c r="O26" s="232"/>
      <c r="P26" s="105"/>
    </row>
    <row r="27" spans="1:16" ht="15" customHeight="1">
      <c r="C27" s="232" t="s">
        <v>157</v>
      </c>
      <c r="D27" s="560" t="s">
        <v>158</v>
      </c>
      <c r="E27" s="560"/>
      <c r="F27" s="1"/>
      <c r="G27" s="105"/>
      <c r="H27" s="1"/>
      <c r="I27" s="104" t="s">
        <v>58</v>
      </c>
      <c r="J27" s="239"/>
      <c r="K27" s="104"/>
      <c r="L27" s="104" t="s">
        <v>58</v>
      </c>
      <c r="M27" s="105"/>
      <c r="N27" s="1"/>
      <c r="O27" s="232"/>
      <c r="P27" s="105"/>
    </row>
    <row r="28" spans="1:16" ht="15" customHeight="1">
      <c r="C28" s="232" t="s">
        <v>159</v>
      </c>
      <c r="D28" s="560" t="s">
        <v>160</v>
      </c>
      <c r="E28" s="560"/>
      <c r="F28" s="1"/>
      <c r="G28" s="105"/>
      <c r="H28" s="1"/>
      <c r="I28" s="104" t="s">
        <v>58</v>
      </c>
      <c r="J28" s="239"/>
      <c r="K28" s="104"/>
      <c r="L28" s="104" t="s">
        <v>58</v>
      </c>
      <c r="M28" s="210"/>
      <c r="N28" s="155"/>
      <c r="O28" s="232"/>
      <c r="P28" s="105"/>
    </row>
    <row r="29" spans="1:16" ht="15" customHeight="1">
      <c r="C29" s="303">
        <v>1.6</v>
      </c>
      <c r="D29" s="559" t="s">
        <v>161</v>
      </c>
      <c r="E29" s="559"/>
      <c r="F29" s="1"/>
      <c r="G29" s="105"/>
      <c r="H29" s="1"/>
      <c r="I29" s="104" t="s">
        <v>58</v>
      </c>
      <c r="J29" s="239"/>
      <c r="K29" s="104"/>
      <c r="L29" s="104" t="s">
        <v>58</v>
      </c>
      <c r="M29" s="210"/>
      <c r="N29" s="155"/>
      <c r="O29" s="232"/>
      <c r="P29" s="105"/>
    </row>
    <row r="30" spans="1:16" ht="15.75" customHeight="1">
      <c r="C30" s="232"/>
      <c r="D30" s="557"/>
      <c r="E30" s="557"/>
      <c r="F30" s="1"/>
      <c r="G30" s="105"/>
      <c r="H30" s="1"/>
      <c r="I30" s="1"/>
      <c r="J30" s="105"/>
      <c r="K30" s="1"/>
      <c r="L30" s="1"/>
      <c r="M30" s="210"/>
      <c r="N30" s="155"/>
      <c r="O30" s="232"/>
      <c r="P30" s="105"/>
    </row>
    <row r="31" spans="1:16" ht="20.85" customHeight="1">
      <c r="C31" s="561" t="s">
        <v>162</v>
      </c>
      <c r="D31" s="561"/>
      <c r="E31" s="561"/>
      <c r="F31" s="561"/>
      <c r="G31" s="561"/>
      <c r="H31" s="561"/>
      <c r="I31" s="561"/>
      <c r="J31" s="561"/>
      <c r="K31" s="561"/>
      <c r="L31" s="561"/>
      <c r="M31" s="561"/>
      <c r="N31" s="561"/>
      <c r="O31" s="561"/>
      <c r="P31" s="561"/>
    </row>
    <row r="32" spans="1:16" ht="15" customHeight="1">
      <c r="C32" s="298">
        <v>2</v>
      </c>
      <c r="D32" s="558" t="s">
        <v>163</v>
      </c>
      <c r="E32" s="558"/>
      <c r="F32" s="1"/>
      <c r="G32" s="105"/>
      <c r="H32" s="1"/>
      <c r="I32" s="1"/>
      <c r="J32" s="105"/>
      <c r="K32" s="1"/>
      <c r="N32" s="155"/>
      <c r="O32" s="232"/>
      <c r="P32" s="105"/>
    </row>
    <row r="33" spans="1:16" ht="15" customHeight="1">
      <c r="A33" s="317"/>
      <c r="C33" s="303">
        <v>2.1</v>
      </c>
      <c r="D33" s="559" t="s">
        <v>146</v>
      </c>
      <c r="E33" s="559"/>
      <c r="F33" s="1"/>
      <c r="G33" s="105"/>
      <c r="H33" s="1"/>
      <c r="I33" s="1"/>
      <c r="J33" s="105"/>
      <c r="K33" s="1"/>
      <c r="L33" s="1"/>
      <c r="M33" s="210"/>
      <c r="N33" s="155"/>
      <c r="O33" s="232"/>
      <c r="P33" s="105"/>
    </row>
    <row r="34" spans="1:16" ht="15" customHeight="1">
      <c r="C34" s="303">
        <v>2.2000000000000002</v>
      </c>
      <c r="D34" s="559" t="s">
        <v>147</v>
      </c>
      <c r="E34" s="559"/>
      <c r="F34" s="1"/>
      <c r="G34" s="105"/>
      <c r="H34" s="1"/>
      <c r="I34" s="104" t="s">
        <v>58</v>
      </c>
      <c r="J34" s="239"/>
      <c r="K34" s="104"/>
      <c r="L34" s="104" t="s">
        <v>58</v>
      </c>
      <c r="M34" s="210"/>
      <c r="N34" s="155"/>
      <c r="O34" s="232"/>
      <c r="P34" s="105"/>
    </row>
    <row r="35" spans="1:16" ht="15" customHeight="1">
      <c r="C35" s="303">
        <v>2.2999999999999998</v>
      </c>
      <c r="D35" s="559" t="s">
        <v>148</v>
      </c>
      <c r="E35" s="559"/>
      <c r="F35" s="1"/>
      <c r="G35" s="105"/>
      <c r="H35" s="1"/>
      <c r="I35" s="104" t="s">
        <v>58</v>
      </c>
      <c r="J35" s="239"/>
      <c r="K35" s="104"/>
      <c r="L35" s="104" t="s">
        <v>58</v>
      </c>
      <c r="M35" s="210"/>
      <c r="N35" s="155"/>
      <c r="O35" s="232"/>
      <c r="P35" s="105"/>
    </row>
    <row r="36" spans="1:16" ht="15" customHeight="1">
      <c r="C36" s="303">
        <v>2.4</v>
      </c>
      <c r="D36" s="559" t="s">
        <v>149</v>
      </c>
      <c r="E36" s="559"/>
      <c r="F36" s="1"/>
      <c r="G36" s="105"/>
      <c r="H36" s="1"/>
      <c r="I36" s="104" t="s">
        <v>58</v>
      </c>
      <c r="J36" s="239"/>
      <c r="K36" s="104"/>
      <c r="L36" s="104" t="s">
        <v>58</v>
      </c>
      <c r="M36" s="210"/>
      <c r="N36" s="155"/>
      <c r="O36" s="232"/>
      <c r="P36" s="105"/>
    </row>
    <row r="37" spans="1:16" ht="15" customHeight="1">
      <c r="C37" s="303">
        <v>2.5</v>
      </c>
      <c r="D37" s="559" t="s">
        <v>150</v>
      </c>
      <c r="E37" s="559"/>
      <c r="F37" s="1"/>
      <c r="G37" s="105"/>
      <c r="H37" s="1"/>
      <c r="I37" s="104" t="s">
        <v>58</v>
      </c>
      <c r="J37" s="239"/>
      <c r="K37" s="104"/>
      <c r="L37" s="104" t="s">
        <v>58</v>
      </c>
      <c r="M37" s="210"/>
      <c r="N37" s="155"/>
      <c r="O37" s="232"/>
      <c r="P37" s="105"/>
    </row>
    <row r="38" spans="1:16" ht="15" customHeight="1">
      <c r="C38" s="232" t="s">
        <v>164</v>
      </c>
      <c r="D38" s="560" t="s">
        <v>152</v>
      </c>
      <c r="E38" s="560"/>
      <c r="F38" s="1"/>
      <c r="G38" s="105"/>
      <c r="H38" s="1"/>
      <c r="I38" s="104" t="s">
        <v>58</v>
      </c>
      <c r="J38" s="239"/>
      <c r="K38" s="104"/>
      <c r="L38" s="104" t="s">
        <v>58</v>
      </c>
      <c r="M38" s="210"/>
      <c r="N38" s="155"/>
      <c r="O38" s="232"/>
      <c r="P38" s="105"/>
    </row>
    <row r="39" spans="1:16" ht="15" customHeight="1">
      <c r="C39" s="232" t="s">
        <v>165</v>
      </c>
      <c r="D39" s="560" t="s">
        <v>154</v>
      </c>
      <c r="E39" s="560"/>
      <c r="F39" s="1"/>
      <c r="G39" s="105"/>
      <c r="H39" s="1"/>
      <c r="I39" s="104" t="s">
        <v>58</v>
      </c>
      <c r="J39" s="239"/>
      <c r="K39" s="104"/>
      <c r="L39" s="104" t="s">
        <v>58</v>
      </c>
      <c r="M39" s="210"/>
      <c r="N39" s="155"/>
      <c r="O39" s="232"/>
      <c r="P39" s="105"/>
    </row>
    <row r="40" spans="1:16" ht="15" customHeight="1">
      <c r="C40" s="232" t="s">
        <v>166</v>
      </c>
      <c r="D40" s="560" t="s">
        <v>156</v>
      </c>
      <c r="E40" s="560"/>
      <c r="F40" s="1"/>
      <c r="G40" s="105"/>
      <c r="H40" s="1"/>
      <c r="I40" s="104" t="s">
        <v>58</v>
      </c>
      <c r="J40" s="239"/>
      <c r="K40" s="104"/>
      <c r="L40" s="104" t="s">
        <v>58</v>
      </c>
      <c r="M40" s="210"/>
      <c r="N40" s="155"/>
      <c r="O40" s="232"/>
      <c r="P40" s="105"/>
    </row>
    <row r="41" spans="1:16" ht="15" customHeight="1">
      <c r="C41" s="232" t="s">
        <v>167</v>
      </c>
      <c r="D41" s="560" t="s">
        <v>158</v>
      </c>
      <c r="E41" s="560"/>
      <c r="F41" s="1"/>
      <c r="G41" s="105"/>
      <c r="H41" s="1"/>
      <c r="I41" s="104" t="s">
        <v>58</v>
      </c>
      <c r="J41" s="239"/>
      <c r="K41" s="104"/>
      <c r="L41" s="104" t="s">
        <v>58</v>
      </c>
      <c r="M41" s="210"/>
      <c r="N41" s="155"/>
      <c r="O41" s="232"/>
      <c r="P41" s="105"/>
    </row>
    <row r="42" spans="1:16" ht="15" customHeight="1">
      <c r="C42" s="232" t="s">
        <v>168</v>
      </c>
      <c r="D42" s="560" t="s">
        <v>160</v>
      </c>
      <c r="E42" s="560"/>
      <c r="F42" s="1"/>
      <c r="G42" s="105"/>
      <c r="H42" s="1"/>
      <c r="I42" s="104" t="s">
        <v>58</v>
      </c>
      <c r="J42" s="239"/>
      <c r="K42" s="104"/>
      <c r="L42" s="104" t="s">
        <v>58</v>
      </c>
      <c r="M42" s="210"/>
      <c r="N42" s="155"/>
      <c r="O42" s="232"/>
      <c r="P42" s="105"/>
    </row>
    <row r="43" spans="1:16" ht="15" customHeight="1">
      <c r="C43" s="303">
        <v>2.6</v>
      </c>
      <c r="D43" s="559" t="s">
        <v>161</v>
      </c>
      <c r="E43" s="559"/>
      <c r="F43" s="1"/>
      <c r="G43" s="105"/>
      <c r="H43" s="1"/>
      <c r="I43" s="104" t="s">
        <v>58</v>
      </c>
      <c r="J43" s="239"/>
      <c r="K43" s="104"/>
      <c r="L43" s="104" t="s">
        <v>58</v>
      </c>
      <c r="M43" s="210"/>
      <c r="N43" s="155"/>
      <c r="O43" s="232"/>
      <c r="P43" s="105"/>
    </row>
    <row r="44" spans="1:16" ht="15.75" customHeight="1">
      <c r="C44" s="232"/>
      <c r="D44" s="557"/>
      <c r="E44" s="557"/>
      <c r="F44" s="1"/>
      <c r="G44" s="105"/>
      <c r="H44" s="1"/>
      <c r="I44" s="1"/>
      <c r="J44" s="105"/>
      <c r="K44" s="1"/>
      <c r="L44" s="1"/>
      <c r="M44" s="210"/>
      <c r="N44" s="155"/>
      <c r="O44" s="232"/>
      <c r="P44" s="105"/>
    </row>
    <row r="45" spans="1:16" ht="20.85" customHeight="1">
      <c r="C45" s="561" t="s">
        <v>162</v>
      </c>
      <c r="D45" s="561"/>
      <c r="E45" s="561"/>
      <c r="F45" s="561"/>
      <c r="G45" s="561"/>
      <c r="H45" s="561"/>
      <c r="I45" s="561"/>
      <c r="J45" s="561"/>
      <c r="K45" s="561"/>
      <c r="L45" s="561"/>
      <c r="M45" s="561"/>
      <c r="N45" s="561"/>
      <c r="O45" s="561"/>
      <c r="P45" s="561"/>
    </row>
    <row r="46" spans="1:16" ht="15.75" customHeight="1">
      <c r="C46" s="232"/>
      <c r="D46" s="557"/>
      <c r="E46" s="557"/>
      <c r="F46" s="1"/>
      <c r="G46" s="105"/>
      <c r="H46" s="1"/>
      <c r="I46" s="1"/>
      <c r="J46" s="300"/>
      <c r="N46" s="155"/>
      <c r="O46" s="232"/>
      <c r="P46" s="105"/>
    </row>
    <row r="47" spans="1:16" ht="15" customHeight="1">
      <c r="C47" s="258" t="s">
        <v>170</v>
      </c>
      <c r="D47" s="558" t="s">
        <v>171</v>
      </c>
      <c r="E47" s="558"/>
      <c r="F47" s="1"/>
      <c r="G47" s="105"/>
      <c r="H47" s="1"/>
      <c r="I47" s="1"/>
      <c r="J47" s="105"/>
      <c r="K47" s="1"/>
      <c r="L47" s="1"/>
      <c r="M47" s="210"/>
      <c r="N47" s="155"/>
      <c r="O47" s="232"/>
      <c r="P47" s="105"/>
    </row>
    <row r="48" spans="1:16" ht="15" customHeight="1">
      <c r="C48" s="232" t="s">
        <v>172</v>
      </c>
      <c r="D48" s="559" t="s">
        <v>146</v>
      </c>
      <c r="E48" s="559"/>
      <c r="F48" s="1"/>
      <c r="G48" s="105"/>
      <c r="H48" s="1"/>
      <c r="I48" s="104" t="s">
        <v>58</v>
      </c>
      <c r="J48" s="239"/>
      <c r="K48" s="104"/>
      <c r="L48" s="104" t="s">
        <v>58</v>
      </c>
      <c r="M48" s="210"/>
      <c r="N48" s="155"/>
      <c r="O48" s="232"/>
      <c r="P48" s="105"/>
    </row>
    <row r="49" spans="3:16" ht="15" customHeight="1">
      <c r="C49" s="232" t="s">
        <v>173</v>
      </c>
      <c r="D49" s="559" t="s">
        <v>147</v>
      </c>
      <c r="E49" s="559"/>
      <c r="F49" s="1"/>
      <c r="G49" s="105"/>
      <c r="H49" s="1"/>
      <c r="I49" s="104" t="s">
        <v>58</v>
      </c>
      <c r="J49" s="239"/>
      <c r="K49" s="104"/>
      <c r="L49" s="104" t="s">
        <v>58</v>
      </c>
      <c r="M49" s="210"/>
      <c r="N49" s="155"/>
      <c r="O49" s="232"/>
      <c r="P49" s="105"/>
    </row>
    <row r="50" spans="3:16" ht="15" customHeight="1">
      <c r="C50" s="232" t="s">
        <v>174</v>
      </c>
      <c r="D50" s="559" t="s">
        <v>148</v>
      </c>
      <c r="E50" s="559"/>
      <c r="F50" s="1"/>
      <c r="G50" s="105"/>
      <c r="H50" s="1"/>
      <c r="I50" s="104" t="s">
        <v>58</v>
      </c>
      <c r="J50" s="239"/>
      <c r="K50" s="104"/>
      <c r="L50" s="104" t="s">
        <v>58</v>
      </c>
      <c r="M50" s="210"/>
      <c r="N50" s="155"/>
      <c r="O50" s="232"/>
      <c r="P50" s="105"/>
    </row>
    <row r="51" spans="3:16" ht="15" customHeight="1">
      <c r="C51" s="232" t="s">
        <v>175</v>
      </c>
      <c r="D51" s="559" t="s">
        <v>149</v>
      </c>
      <c r="E51" s="559"/>
      <c r="F51" s="1"/>
      <c r="G51" s="105"/>
      <c r="H51" s="1"/>
      <c r="I51" s="104" t="s">
        <v>58</v>
      </c>
      <c r="J51" s="239"/>
      <c r="K51" s="104"/>
      <c r="L51" s="104" t="s">
        <v>58</v>
      </c>
      <c r="M51" s="210"/>
      <c r="N51" s="155"/>
      <c r="O51" s="232"/>
      <c r="P51" s="105"/>
    </row>
    <row r="52" spans="3:16" ht="15" customHeight="1">
      <c r="C52" s="232" t="s">
        <v>176</v>
      </c>
      <c r="D52" s="559" t="s">
        <v>150</v>
      </c>
      <c r="E52" s="559"/>
      <c r="F52" s="1"/>
      <c r="G52" s="105"/>
      <c r="H52" s="1"/>
      <c r="I52" s="104" t="s">
        <v>58</v>
      </c>
      <c r="J52" s="239"/>
      <c r="K52" s="104"/>
      <c r="L52" s="104" t="s">
        <v>58</v>
      </c>
      <c r="M52" s="210"/>
      <c r="N52" s="155"/>
      <c r="O52" s="232"/>
      <c r="P52" s="105"/>
    </row>
    <row r="53" spans="3:16" ht="15" customHeight="1">
      <c r="C53" s="232" t="s">
        <v>177</v>
      </c>
      <c r="D53" s="560" t="s">
        <v>152</v>
      </c>
      <c r="E53" s="560"/>
      <c r="F53" s="1"/>
      <c r="G53" s="105"/>
      <c r="H53" s="1"/>
      <c r="I53" s="104" t="s">
        <v>58</v>
      </c>
      <c r="J53" s="239"/>
      <c r="K53" s="104"/>
      <c r="L53" s="104" t="s">
        <v>58</v>
      </c>
      <c r="M53" s="210"/>
      <c r="N53" s="155"/>
      <c r="O53" s="232"/>
      <c r="P53" s="105"/>
    </row>
    <row r="54" spans="3:16" ht="15" customHeight="1">
      <c r="C54" s="232" t="s">
        <v>178</v>
      </c>
      <c r="D54" s="560" t="s">
        <v>154</v>
      </c>
      <c r="E54" s="560"/>
      <c r="F54" s="1"/>
      <c r="G54" s="105"/>
      <c r="H54" s="1"/>
      <c r="I54" s="104" t="s">
        <v>58</v>
      </c>
      <c r="J54" s="239"/>
      <c r="K54" s="104"/>
      <c r="L54" s="104" t="s">
        <v>58</v>
      </c>
      <c r="M54" s="210"/>
      <c r="N54" s="155"/>
      <c r="O54" s="232"/>
      <c r="P54" s="105"/>
    </row>
    <row r="55" spans="3:16" ht="15" customHeight="1">
      <c r="C55" s="232" t="s">
        <v>179</v>
      </c>
      <c r="D55" s="560" t="s">
        <v>156</v>
      </c>
      <c r="E55" s="560"/>
      <c r="F55" s="1"/>
      <c r="G55" s="105"/>
      <c r="H55" s="1"/>
      <c r="I55" s="104" t="s">
        <v>58</v>
      </c>
      <c r="J55" s="239"/>
      <c r="K55" s="104"/>
      <c r="L55" s="104" t="s">
        <v>58</v>
      </c>
      <c r="M55" s="210"/>
      <c r="N55" s="155"/>
      <c r="O55" s="232"/>
      <c r="P55" s="105"/>
    </row>
    <row r="56" spans="3:16" ht="15" customHeight="1">
      <c r="C56" s="232" t="s">
        <v>180</v>
      </c>
      <c r="D56" s="560" t="s">
        <v>158</v>
      </c>
      <c r="E56" s="560"/>
      <c r="F56" s="1"/>
      <c r="G56" s="105"/>
      <c r="H56" s="1"/>
      <c r="I56" s="104" t="s">
        <v>58</v>
      </c>
      <c r="J56" s="239"/>
      <c r="K56" s="104"/>
      <c r="L56" s="104" t="s">
        <v>58</v>
      </c>
      <c r="M56" s="210"/>
      <c r="N56" s="155"/>
      <c r="O56" s="232"/>
      <c r="P56" s="105"/>
    </row>
    <row r="57" spans="3:16" ht="15" customHeight="1">
      <c r="C57" s="232" t="s">
        <v>181</v>
      </c>
      <c r="D57" s="560" t="s">
        <v>160</v>
      </c>
      <c r="E57" s="560"/>
      <c r="F57" s="1"/>
      <c r="G57" s="105"/>
      <c r="H57" s="1"/>
      <c r="I57" s="104" t="s">
        <v>58</v>
      </c>
      <c r="J57" s="239"/>
      <c r="K57" s="104"/>
      <c r="L57" s="104" t="s">
        <v>58</v>
      </c>
      <c r="M57" s="210"/>
      <c r="N57" s="155"/>
      <c r="O57" s="232"/>
      <c r="P57" s="105"/>
    </row>
    <row r="58" spans="3:16" ht="15" customHeight="1">
      <c r="C58" s="232" t="s">
        <v>182</v>
      </c>
      <c r="D58" s="559" t="s">
        <v>161</v>
      </c>
      <c r="E58" s="559"/>
      <c r="F58" s="1"/>
      <c r="G58" s="105"/>
      <c r="H58" s="1"/>
      <c r="I58" s="104"/>
      <c r="J58" s="239"/>
      <c r="K58" s="104"/>
      <c r="L58" s="104"/>
      <c r="M58" s="210"/>
      <c r="N58" s="155"/>
      <c r="O58" s="232"/>
      <c r="P58" s="105"/>
    </row>
    <row r="59" spans="3:16" ht="15.75" customHeight="1">
      <c r="C59" s="232"/>
      <c r="D59" s="557"/>
      <c r="E59" s="557"/>
      <c r="F59" s="1"/>
      <c r="G59" s="105"/>
      <c r="H59" s="1"/>
      <c r="I59" s="104"/>
      <c r="J59" s="239"/>
      <c r="K59" s="104"/>
      <c r="L59" s="104"/>
      <c r="M59" s="210"/>
      <c r="N59" s="155"/>
      <c r="O59" s="232"/>
      <c r="P59" s="105"/>
    </row>
    <row r="60" spans="3:16" ht="29.1" customHeight="1">
      <c r="C60" s="258" t="s">
        <v>183</v>
      </c>
      <c r="D60" s="558" t="s">
        <v>184</v>
      </c>
      <c r="E60" s="558"/>
      <c r="F60" s="1"/>
      <c r="G60" s="105"/>
      <c r="H60" s="1"/>
      <c r="I60" s="104"/>
      <c r="J60" s="239"/>
      <c r="K60" s="104"/>
      <c r="L60" s="104"/>
      <c r="M60" s="210"/>
      <c r="N60" s="155"/>
      <c r="O60" s="8"/>
      <c r="P60" s="105"/>
    </row>
    <row r="61" spans="3:16" ht="15" customHeight="1">
      <c r="C61" s="232" t="s">
        <v>185</v>
      </c>
      <c r="D61" s="559" t="s">
        <v>146</v>
      </c>
      <c r="E61" s="559"/>
      <c r="F61" s="1"/>
      <c r="G61" s="105"/>
      <c r="H61" s="1"/>
      <c r="I61" s="104" t="s">
        <v>58</v>
      </c>
      <c r="J61" s="239"/>
      <c r="K61" s="104"/>
      <c r="L61" s="104" t="s">
        <v>58</v>
      </c>
      <c r="M61" s="210"/>
      <c r="N61" s="155"/>
      <c r="O61" s="232"/>
      <c r="P61" s="105"/>
    </row>
    <row r="62" spans="3:16" ht="15" customHeight="1">
      <c r="C62" s="232" t="s">
        <v>186</v>
      </c>
      <c r="D62" s="559" t="s">
        <v>147</v>
      </c>
      <c r="E62" s="559"/>
      <c r="F62" s="1"/>
      <c r="G62" s="105"/>
      <c r="H62" s="1"/>
      <c r="I62" s="104" t="s">
        <v>58</v>
      </c>
      <c r="J62" s="239"/>
      <c r="K62" s="104"/>
      <c r="L62" s="104" t="s">
        <v>58</v>
      </c>
      <c r="M62" s="210"/>
      <c r="N62" s="155"/>
      <c r="O62" s="232"/>
      <c r="P62" s="105"/>
    </row>
    <row r="63" spans="3:16" ht="15" customHeight="1">
      <c r="C63" s="232" t="s">
        <v>187</v>
      </c>
      <c r="D63" s="559" t="s">
        <v>148</v>
      </c>
      <c r="E63" s="559"/>
      <c r="F63" s="1"/>
      <c r="G63" s="105"/>
      <c r="H63" s="1"/>
      <c r="I63" s="104" t="s">
        <v>58</v>
      </c>
      <c r="J63" s="239"/>
      <c r="K63" s="104"/>
      <c r="L63" s="104" t="s">
        <v>58</v>
      </c>
      <c r="M63" s="210"/>
      <c r="N63" s="155"/>
      <c r="O63" s="232"/>
      <c r="P63" s="105"/>
    </row>
    <row r="64" spans="3:16" ht="15" customHeight="1">
      <c r="C64" s="232" t="s">
        <v>188</v>
      </c>
      <c r="D64" s="559" t="s">
        <v>149</v>
      </c>
      <c r="E64" s="559"/>
      <c r="F64" s="1"/>
      <c r="G64" s="105"/>
      <c r="H64" s="1"/>
      <c r="I64" s="104" t="s">
        <v>58</v>
      </c>
      <c r="J64" s="239"/>
      <c r="K64" s="104"/>
      <c r="L64" s="104" t="s">
        <v>58</v>
      </c>
      <c r="M64" s="210"/>
      <c r="N64" s="155"/>
      <c r="O64" s="232"/>
      <c r="P64" s="105"/>
    </row>
    <row r="65" spans="3:16" ht="15" customHeight="1">
      <c r="C65" s="232" t="s">
        <v>189</v>
      </c>
      <c r="D65" s="559" t="s">
        <v>150</v>
      </c>
      <c r="E65" s="559"/>
      <c r="F65" s="1"/>
      <c r="G65" s="105"/>
      <c r="H65" s="1"/>
      <c r="I65" s="104" t="s">
        <v>58</v>
      </c>
      <c r="J65" s="239"/>
      <c r="K65" s="104"/>
      <c r="L65" s="104" t="s">
        <v>58</v>
      </c>
      <c r="M65" s="210"/>
      <c r="N65" s="155"/>
      <c r="O65" s="232"/>
      <c r="P65" s="105"/>
    </row>
    <row r="66" spans="3:16" ht="15" customHeight="1">
      <c r="C66" s="232" t="s">
        <v>190</v>
      </c>
      <c r="D66" s="560" t="s">
        <v>152</v>
      </c>
      <c r="E66" s="560"/>
      <c r="F66" s="1"/>
      <c r="G66" s="105"/>
      <c r="H66" s="1"/>
      <c r="I66" s="104" t="s">
        <v>58</v>
      </c>
      <c r="J66" s="239"/>
      <c r="K66" s="104"/>
      <c r="L66" s="104" t="s">
        <v>58</v>
      </c>
      <c r="M66" s="210"/>
      <c r="N66" s="155"/>
      <c r="O66" s="232"/>
      <c r="P66" s="105"/>
    </row>
    <row r="67" spans="3:16" ht="15" customHeight="1">
      <c r="C67" s="232" t="s">
        <v>191</v>
      </c>
      <c r="D67" s="560" t="s">
        <v>154</v>
      </c>
      <c r="E67" s="560"/>
      <c r="F67" s="1"/>
      <c r="G67" s="105"/>
      <c r="H67" s="1"/>
      <c r="I67" s="104" t="s">
        <v>58</v>
      </c>
      <c r="J67" s="239"/>
      <c r="K67" s="104"/>
      <c r="L67" s="104" t="s">
        <v>58</v>
      </c>
      <c r="M67" s="210"/>
      <c r="N67" s="155"/>
      <c r="O67" s="232"/>
      <c r="P67" s="105"/>
    </row>
    <row r="68" spans="3:16" ht="15" customHeight="1">
      <c r="C68" s="232" t="s">
        <v>192</v>
      </c>
      <c r="D68" s="560" t="s">
        <v>156</v>
      </c>
      <c r="E68" s="560"/>
      <c r="F68" s="1"/>
      <c r="G68" s="105"/>
      <c r="H68" s="1"/>
      <c r="I68" s="104" t="s">
        <v>58</v>
      </c>
      <c r="J68" s="239"/>
      <c r="K68" s="104"/>
      <c r="L68" s="104" t="s">
        <v>58</v>
      </c>
      <c r="M68" s="210"/>
      <c r="N68" s="155"/>
      <c r="O68" s="232"/>
      <c r="P68" s="105"/>
    </row>
    <row r="69" spans="3:16" ht="15" customHeight="1">
      <c r="C69" s="232" t="s">
        <v>193</v>
      </c>
      <c r="D69" s="560" t="s">
        <v>158</v>
      </c>
      <c r="E69" s="560"/>
      <c r="F69" s="1"/>
      <c r="G69" s="105"/>
      <c r="H69" s="1"/>
      <c r="I69" s="104" t="s">
        <v>58</v>
      </c>
      <c r="J69" s="239"/>
      <c r="K69" s="104"/>
      <c r="L69" s="104" t="s">
        <v>58</v>
      </c>
      <c r="M69" s="210"/>
      <c r="N69" s="155"/>
      <c r="O69" s="232"/>
      <c r="P69" s="105"/>
    </row>
    <row r="70" spans="3:16" ht="15" customHeight="1">
      <c r="C70" s="232" t="s">
        <v>194</v>
      </c>
      <c r="D70" s="560" t="s">
        <v>160</v>
      </c>
      <c r="E70" s="560"/>
      <c r="F70" s="1"/>
      <c r="G70" s="105"/>
      <c r="H70" s="1"/>
      <c r="I70" s="104" t="s">
        <v>58</v>
      </c>
      <c r="J70" s="239"/>
      <c r="K70" s="104"/>
      <c r="L70" s="104" t="s">
        <v>58</v>
      </c>
      <c r="M70" s="210"/>
      <c r="N70" s="155"/>
      <c r="O70" s="232"/>
      <c r="P70" s="105"/>
    </row>
    <row r="71" spans="3:16" ht="15" customHeight="1">
      <c r="C71" s="232" t="s">
        <v>195</v>
      </c>
      <c r="D71" s="559" t="s">
        <v>161</v>
      </c>
      <c r="E71" s="559"/>
      <c r="F71" s="1"/>
      <c r="G71" s="105"/>
      <c r="H71" s="1"/>
      <c r="I71" s="1"/>
      <c r="J71" s="105"/>
      <c r="K71" s="1"/>
      <c r="L71" s="1"/>
      <c r="M71" s="210"/>
      <c r="N71" s="155"/>
      <c r="O71" s="232"/>
      <c r="P71" s="105"/>
    </row>
    <row r="72" spans="3:16" ht="15.75" customHeight="1">
      <c r="C72" s="232"/>
      <c r="D72" s="557"/>
      <c r="E72" s="557"/>
      <c r="F72" s="1"/>
      <c r="G72" s="105"/>
      <c r="H72" s="1"/>
      <c r="I72" s="1"/>
      <c r="J72" s="105"/>
      <c r="K72" s="1"/>
      <c r="L72" s="1"/>
      <c r="M72" s="210"/>
      <c r="N72" s="155"/>
      <c r="O72" s="232"/>
      <c r="P72" s="105"/>
    </row>
    <row r="73" spans="3:16" ht="15" customHeight="1">
      <c r="C73" s="298">
        <v>3</v>
      </c>
      <c r="D73" s="558" t="s">
        <v>196</v>
      </c>
      <c r="E73" s="558"/>
      <c r="F73" s="1"/>
      <c r="G73" s="105"/>
      <c r="H73" s="1"/>
      <c r="I73" s="1"/>
      <c r="J73" s="105"/>
      <c r="K73" s="1"/>
      <c r="L73" s="1"/>
      <c r="M73" s="210"/>
      <c r="N73" s="155"/>
      <c r="O73" s="232"/>
      <c r="P73" s="105"/>
    </row>
    <row r="74" spans="3:16" ht="15" customHeight="1">
      <c r="C74" s="303">
        <v>3.1</v>
      </c>
      <c r="D74" s="559" t="s">
        <v>197</v>
      </c>
      <c r="E74" s="559"/>
      <c r="F74" s="1"/>
      <c r="G74" s="105"/>
      <c r="H74" s="1"/>
      <c r="I74" s="464">
        <v>2540000000</v>
      </c>
      <c r="J74" s="105"/>
      <c r="K74" s="1"/>
      <c r="L74" s="464">
        <v>2497000000</v>
      </c>
      <c r="M74" s="210"/>
      <c r="N74" s="155"/>
      <c r="O74" s="8"/>
      <c r="P74" s="105"/>
    </row>
    <row r="75" spans="3:16" ht="15" customHeight="1">
      <c r="C75" s="303">
        <v>3.2</v>
      </c>
      <c r="D75" s="559" t="s">
        <v>198</v>
      </c>
      <c r="E75" s="559"/>
      <c r="F75" s="1"/>
      <c r="G75" s="105"/>
      <c r="H75" s="1"/>
      <c r="I75" s="305">
        <v>295496</v>
      </c>
      <c r="J75" s="105"/>
      <c r="K75" s="1"/>
      <c r="L75" s="305">
        <v>309849</v>
      </c>
      <c r="M75" s="210"/>
      <c r="N75" s="155"/>
      <c r="O75" s="232"/>
      <c r="P75" s="105"/>
    </row>
    <row r="76" spans="3:16" ht="15" customHeight="1">
      <c r="C76" s="303">
        <v>3.3</v>
      </c>
      <c r="D76" s="559" t="s">
        <v>200</v>
      </c>
      <c r="E76" s="559"/>
      <c r="F76" s="1"/>
      <c r="G76" s="105"/>
      <c r="H76" s="1"/>
      <c r="I76" s="464">
        <v>48828260</v>
      </c>
      <c r="J76" s="105"/>
      <c r="K76" s="1"/>
      <c r="L76" s="464">
        <v>50025895</v>
      </c>
      <c r="M76" s="210"/>
      <c r="N76" s="155"/>
      <c r="O76" s="232"/>
      <c r="P76" s="105"/>
    </row>
    <row r="77" spans="3:16" ht="15.75" customHeight="1">
      <c r="C77" s="232"/>
      <c r="D77" s="557"/>
      <c r="E77" s="557"/>
      <c r="F77" s="1"/>
      <c r="G77" s="105"/>
      <c r="H77" s="1"/>
      <c r="I77" s="1"/>
      <c r="J77" s="105"/>
      <c r="K77" s="1"/>
      <c r="L77" s="1"/>
      <c r="M77" s="210"/>
      <c r="N77" s="155"/>
      <c r="O77" s="232"/>
      <c r="P77" s="105"/>
    </row>
    <row r="78" spans="3:16" ht="15" customHeight="1">
      <c r="C78" s="298">
        <v>4</v>
      </c>
      <c r="D78" s="558" t="s">
        <v>201</v>
      </c>
      <c r="E78" s="558"/>
      <c r="F78" s="1"/>
      <c r="G78" s="105"/>
      <c r="H78" s="1"/>
      <c r="I78" s="1"/>
      <c r="J78" s="105"/>
      <c r="K78" s="1"/>
      <c r="L78" s="1"/>
      <c r="M78" s="210"/>
      <c r="N78" s="155"/>
      <c r="O78" s="232"/>
      <c r="P78" s="105"/>
    </row>
    <row r="79" spans="3:16" ht="15" customHeight="1">
      <c r="C79" s="303">
        <v>4.0999999999999996</v>
      </c>
      <c r="D79" s="559" t="s">
        <v>202</v>
      </c>
      <c r="E79" s="559"/>
      <c r="F79" s="1"/>
      <c r="G79" s="105"/>
      <c r="H79" s="1"/>
      <c r="I79" s="305">
        <v>495108</v>
      </c>
      <c r="J79" s="105"/>
      <c r="K79" s="1"/>
      <c r="L79" s="305">
        <v>506788</v>
      </c>
      <c r="M79" s="210"/>
      <c r="N79" s="155"/>
      <c r="O79" s="232"/>
      <c r="P79" s="105"/>
    </row>
    <row r="80" spans="3:16" ht="15" customHeight="1">
      <c r="C80" s="303">
        <v>4.2</v>
      </c>
      <c r="D80" s="559" t="s">
        <v>204</v>
      </c>
      <c r="E80" s="559"/>
      <c r="F80" s="1"/>
      <c r="G80" s="105"/>
      <c r="H80" s="1"/>
      <c r="I80" s="305">
        <v>10625</v>
      </c>
      <c r="J80" s="105"/>
      <c r="K80" s="1"/>
      <c r="L80" s="305">
        <v>10610</v>
      </c>
      <c r="M80" s="210"/>
      <c r="N80" s="155"/>
      <c r="O80" s="232"/>
      <c r="P80" s="105"/>
    </row>
    <row r="81" spans="3:16" ht="15" customHeight="1">
      <c r="C81" s="303">
        <v>4.3</v>
      </c>
      <c r="D81" s="559" t="s">
        <v>206</v>
      </c>
      <c r="E81" s="559"/>
      <c r="F81" s="1"/>
      <c r="G81" s="105"/>
      <c r="H81" s="1"/>
      <c r="I81" s="305">
        <v>3220740</v>
      </c>
      <c r="J81" s="105"/>
      <c r="K81" s="1"/>
      <c r="L81" s="305">
        <v>3284921</v>
      </c>
      <c r="M81" s="210"/>
      <c r="N81" s="155"/>
      <c r="O81" s="232"/>
      <c r="P81" s="105"/>
    </row>
    <row r="82" spans="3:16" ht="15.75" customHeight="1">
      <c r="C82" s="254"/>
      <c r="D82" s="569"/>
      <c r="E82" s="569"/>
      <c r="F82" s="21"/>
      <c r="G82" s="253"/>
      <c r="H82" s="21"/>
      <c r="I82" s="21"/>
      <c r="J82" s="253"/>
      <c r="K82" s="21"/>
      <c r="L82" s="21"/>
      <c r="M82" s="252"/>
      <c r="N82" s="170"/>
      <c r="O82" s="254"/>
      <c r="P82" s="253"/>
    </row>
    <row r="83" spans="3:16" ht="15.75" customHeight="1">
      <c r="C83" s="292"/>
      <c r="D83" s="333"/>
      <c r="E83" s="87"/>
      <c r="F83" s="87"/>
      <c r="G83" s="87"/>
      <c r="H83" s="87"/>
      <c r="I83" s="87"/>
      <c r="J83" s="87"/>
      <c r="K83" s="87"/>
      <c r="L83" s="87"/>
      <c r="M83" s="87"/>
      <c r="N83" s="87"/>
      <c r="O83" s="292"/>
      <c r="P83" s="87"/>
    </row>
    <row r="84" spans="3:16" ht="20.85" customHeight="1">
      <c r="C84" s="295"/>
      <c r="D84" s="556" t="s">
        <v>207</v>
      </c>
      <c r="E84" s="556"/>
      <c r="F84" s="556"/>
      <c r="G84" s="556"/>
      <c r="H84" s="556"/>
      <c r="I84" s="556"/>
      <c r="J84" s="556"/>
      <c r="K84" s="556"/>
      <c r="L84" s="556"/>
      <c r="M84" s="556"/>
      <c r="N84" s="556"/>
      <c r="O84" s="556"/>
      <c r="P84" s="556"/>
    </row>
    <row r="85" spans="3:16" ht="15.75" customHeight="1">
      <c r="C85" s="232"/>
      <c r="D85" s="557"/>
      <c r="E85" s="557"/>
      <c r="F85" s="1"/>
      <c r="G85" s="105"/>
      <c r="H85" s="1"/>
      <c r="I85" s="1"/>
      <c r="J85" s="105"/>
      <c r="K85" s="1"/>
      <c r="L85" s="1"/>
      <c r="M85" s="210"/>
      <c r="N85" s="155"/>
      <c r="O85" s="232"/>
      <c r="P85" s="105"/>
    </row>
    <row r="86" spans="3:16" ht="15" customHeight="1">
      <c r="C86" s="298">
        <v>5</v>
      </c>
      <c r="D86" s="570" t="s">
        <v>208</v>
      </c>
      <c r="E86" s="570"/>
      <c r="F86" s="1"/>
      <c r="G86" s="105"/>
      <c r="H86" s="1"/>
      <c r="I86" s="1"/>
      <c r="J86" s="105"/>
      <c r="K86" s="1"/>
      <c r="L86" s="1"/>
      <c r="M86" s="210"/>
      <c r="N86" s="155"/>
      <c r="O86" s="8"/>
      <c r="P86" s="105"/>
    </row>
    <row r="87" spans="3:16" ht="29.1" customHeight="1">
      <c r="C87" s="335"/>
      <c r="D87" s="571" t="s">
        <v>209</v>
      </c>
      <c r="E87" s="572"/>
      <c r="F87" s="155"/>
      <c r="G87" s="105"/>
      <c r="H87" s="1"/>
      <c r="I87" s="1"/>
      <c r="J87" s="105"/>
      <c r="K87" s="1"/>
      <c r="L87" s="1"/>
      <c r="M87" s="210"/>
      <c r="N87" s="155"/>
      <c r="O87" s="8"/>
      <c r="P87" s="105"/>
    </row>
    <row r="88" spans="3:16" ht="15" customHeight="1">
      <c r="C88" s="335"/>
      <c r="D88" s="563" t="s">
        <v>210</v>
      </c>
      <c r="E88" s="564"/>
      <c r="F88" s="155"/>
      <c r="G88" s="105"/>
      <c r="H88" s="1"/>
      <c r="I88" s="1"/>
      <c r="J88" s="105"/>
      <c r="K88" s="1"/>
      <c r="L88" s="1"/>
      <c r="M88" s="210"/>
      <c r="N88" s="155"/>
      <c r="O88" s="8"/>
      <c r="P88" s="105"/>
    </row>
    <row r="89" spans="3:16" ht="15.75" customHeight="1">
      <c r="C89" s="258"/>
      <c r="D89" s="595"/>
      <c r="E89" s="595"/>
      <c r="F89" s="1"/>
      <c r="G89" s="105"/>
      <c r="H89" s="1"/>
      <c r="I89" s="1"/>
      <c r="J89" s="105"/>
      <c r="K89" s="1"/>
      <c r="L89" s="1"/>
      <c r="M89" s="210"/>
      <c r="N89" s="155"/>
      <c r="O89" s="8"/>
      <c r="P89" s="105"/>
    </row>
    <row r="90" spans="3:16" ht="15" customHeight="1">
      <c r="C90" s="386">
        <v>5.0999999999999996</v>
      </c>
      <c r="D90" s="578" t="s">
        <v>327</v>
      </c>
      <c r="E90" s="578"/>
      <c r="F90" s="257"/>
      <c r="G90" s="394"/>
      <c r="H90" s="257"/>
      <c r="I90" s="257"/>
      <c r="J90" s="394"/>
      <c r="K90" s="257"/>
      <c r="L90" s="257"/>
      <c r="M90" s="387"/>
      <c r="N90" s="388"/>
      <c r="O90" s="258"/>
      <c r="P90" s="394"/>
    </row>
    <row r="91" spans="3:16" ht="15" customHeight="1">
      <c r="C91" s="232" t="s">
        <v>212</v>
      </c>
      <c r="D91" s="560" t="s">
        <v>213</v>
      </c>
      <c r="E91" s="560"/>
      <c r="F91" s="1"/>
      <c r="G91" s="105"/>
      <c r="H91" s="1"/>
      <c r="I91" s="1"/>
      <c r="J91" s="300"/>
      <c r="N91" s="155"/>
      <c r="O91" s="232"/>
      <c r="P91" s="105"/>
    </row>
    <row r="92" spans="3:16" ht="29.1" customHeight="1">
      <c r="C92" s="232" t="s">
        <v>214</v>
      </c>
      <c r="D92" s="577" t="s">
        <v>215</v>
      </c>
      <c r="E92" s="577"/>
      <c r="F92" s="1"/>
      <c r="G92" s="105"/>
      <c r="H92" s="1"/>
      <c r="I92" s="104" t="s">
        <v>58</v>
      </c>
      <c r="J92" s="239"/>
      <c r="K92" s="104"/>
      <c r="L92" s="104" t="s">
        <v>58</v>
      </c>
      <c r="M92" s="210"/>
      <c r="N92" s="155"/>
      <c r="O92" s="8"/>
      <c r="P92" s="465"/>
    </row>
    <row r="93" spans="3:16" ht="15" customHeight="1">
      <c r="C93" s="232" t="s">
        <v>217</v>
      </c>
      <c r="D93" s="577" t="s">
        <v>218</v>
      </c>
      <c r="E93" s="577"/>
      <c r="F93" s="1"/>
      <c r="G93" s="105"/>
      <c r="H93" s="1"/>
      <c r="I93" s="104" t="s">
        <v>58</v>
      </c>
      <c r="J93" s="239"/>
      <c r="K93" s="104"/>
      <c r="L93" s="104" t="s">
        <v>58</v>
      </c>
      <c r="M93" s="210"/>
      <c r="N93" s="155"/>
      <c r="O93" s="232"/>
      <c r="P93" s="105"/>
    </row>
    <row r="94" spans="3:16" ht="15" customHeight="1">
      <c r="C94" s="232" t="s">
        <v>219</v>
      </c>
      <c r="D94" s="560" t="s">
        <v>220</v>
      </c>
      <c r="E94" s="560"/>
      <c r="F94" s="1"/>
      <c r="G94" s="105"/>
      <c r="H94" s="1"/>
      <c r="I94" s="104" t="s">
        <v>58</v>
      </c>
      <c r="J94" s="239"/>
      <c r="K94" s="104"/>
      <c r="L94" s="104" t="s">
        <v>58</v>
      </c>
      <c r="M94" s="210"/>
      <c r="N94" s="155"/>
      <c r="O94" s="232"/>
      <c r="P94" s="105"/>
    </row>
    <row r="95" spans="3:16" ht="15" customHeight="1">
      <c r="C95" s="232" t="s">
        <v>221</v>
      </c>
      <c r="D95" s="577" t="s">
        <v>222</v>
      </c>
      <c r="E95" s="577"/>
      <c r="F95" s="1"/>
      <c r="G95" s="105"/>
      <c r="H95" s="1"/>
      <c r="I95" s="104" t="s">
        <v>58</v>
      </c>
      <c r="J95" s="239"/>
      <c r="K95" s="104"/>
      <c r="L95" s="104" t="s">
        <v>58</v>
      </c>
      <c r="M95" s="210"/>
      <c r="N95" s="155"/>
      <c r="O95" s="232"/>
      <c r="P95" s="105"/>
    </row>
    <row r="96" spans="3:16" ht="15" customHeight="1">
      <c r="C96" s="232" t="s">
        <v>223</v>
      </c>
      <c r="D96" s="577" t="s">
        <v>224</v>
      </c>
      <c r="E96" s="577"/>
      <c r="F96" s="1"/>
      <c r="G96" s="105"/>
      <c r="H96" s="1"/>
      <c r="I96" s="104" t="s">
        <v>58</v>
      </c>
      <c r="J96" s="239"/>
      <c r="K96" s="104"/>
      <c r="L96" s="104" t="s">
        <v>58</v>
      </c>
      <c r="M96" s="210"/>
      <c r="N96" s="155"/>
      <c r="O96" s="232"/>
      <c r="P96" s="105"/>
    </row>
    <row r="97" spans="3:16" ht="15.75" customHeight="1">
      <c r="C97" s="232"/>
      <c r="D97" s="559"/>
      <c r="E97" s="559"/>
      <c r="F97" s="1"/>
      <c r="G97" s="105"/>
      <c r="H97" s="1"/>
      <c r="I97" s="104"/>
      <c r="J97" s="239"/>
      <c r="K97" s="104"/>
      <c r="L97" s="104"/>
      <c r="M97" s="210"/>
      <c r="N97" s="155"/>
      <c r="O97" s="232"/>
      <c r="P97" s="105"/>
    </row>
    <row r="98" spans="3:16" ht="15" customHeight="1">
      <c r="C98" s="386">
        <v>5.2</v>
      </c>
      <c r="D98" s="578" t="s">
        <v>328</v>
      </c>
      <c r="E98" s="578"/>
      <c r="F98" s="257"/>
      <c r="G98" s="394"/>
      <c r="H98" s="257"/>
      <c r="I98" s="389"/>
      <c r="J98" s="390"/>
      <c r="K98" s="389"/>
      <c r="L98" s="389"/>
      <c r="M98" s="387"/>
      <c r="N98" s="388"/>
      <c r="O98" s="258"/>
      <c r="P98" s="394"/>
    </row>
    <row r="99" spans="3:16" ht="15" customHeight="1">
      <c r="C99" s="232" t="s">
        <v>226</v>
      </c>
      <c r="D99" s="560" t="s">
        <v>213</v>
      </c>
      <c r="E99" s="560"/>
      <c r="F99" s="1"/>
      <c r="G99" s="105"/>
      <c r="H99" s="1"/>
      <c r="I99" s="104" t="s">
        <v>58</v>
      </c>
      <c r="J99" s="239"/>
      <c r="K99" s="104"/>
      <c r="L99" s="104" t="s">
        <v>58</v>
      </c>
      <c r="M99" s="210"/>
      <c r="N99" s="155"/>
      <c r="O99" s="232"/>
      <c r="P99" s="105"/>
    </row>
    <row r="100" spans="3:16" ht="15" customHeight="1">
      <c r="C100" s="232" t="s">
        <v>227</v>
      </c>
      <c r="D100" s="577" t="s">
        <v>228</v>
      </c>
      <c r="E100" s="577"/>
      <c r="F100" s="1"/>
      <c r="G100" s="105"/>
      <c r="H100" s="1"/>
      <c r="I100" s="104" t="s">
        <v>58</v>
      </c>
      <c r="J100" s="239"/>
      <c r="K100" s="104"/>
      <c r="L100" s="104" t="s">
        <v>58</v>
      </c>
      <c r="M100" s="210"/>
      <c r="N100" s="155"/>
      <c r="O100" s="232"/>
      <c r="P100" s="105"/>
    </row>
    <row r="101" spans="3:16" ht="15" customHeight="1">
      <c r="C101" s="232" t="s">
        <v>229</v>
      </c>
      <c r="D101" s="577" t="s">
        <v>230</v>
      </c>
      <c r="E101" s="577"/>
      <c r="F101" s="1"/>
      <c r="G101" s="105"/>
      <c r="H101" s="1"/>
      <c r="I101" s="104" t="s">
        <v>58</v>
      </c>
      <c r="J101" s="239"/>
      <c r="K101" s="104"/>
      <c r="L101" s="104" t="s">
        <v>58</v>
      </c>
      <c r="M101" s="210"/>
      <c r="N101" s="155"/>
      <c r="O101" s="232"/>
      <c r="P101" s="105"/>
    </row>
    <row r="102" spans="3:16" ht="15" customHeight="1">
      <c r="C102" s="232" t="s">
        <v>231</v>
      </c>
      <c r="D102" s="560" t="s">
        <v>220</v>
      </c>
      <c r="E102" s="560"/>
      <c r="F102" s="1"/>
      <c r="G102" s="105"/>
      <c r="H102" s="1"/>
      <c r="I102" s="104" t="s">
        <v>58</v>
      </c>
      <c r="J102" s="239"/>
      <c r="K102" s="104"/>
      <c r="L102" s="104" t="s">
        <v>58</v>
      </c>
      <c r="M102" s="210"/>
      <c r="N102" s="155"/>
      <c r="O102" s="232"/>
      <c r="P102" s="105"/>
    </row>
    <row r="103" spans="3:16" ht="15" customHeight="1">
      <c r="C103" s="232" t="s">
        <v>232</v>
      </c>
      <c r="D103" s="577" t="s">
        <v>233</v>
      </c>
      <c r="E103" s="577"/>
      <c r="F103" s="1"/>
      <c r="G103" s="105"/>
      <c r="H103" s="1"/>
      <c r="I103" s="104" t="s">
        <v>58</v>
      </c>
      <c r="J103" s="239"/>
      <c r="K103" s="104"/>
      <c r="L103" s="104" t="s">
        <v>58</v>
      </c>
      <c r="M103" s="210"/>
      <c r="N103" s="155"/>
      <c r="O103" s="232"/>
      <c r="P103" s="105"/>
    </row>
    <row r="104" spans="3:16" ht="15" customHeight="1">
      <c r="C104" s="232" t="s">
        <v>234</v>
      </c>
      <c r="D104" s="577" t="s">
        <v>235</v>
      </c>
      <c r="E104" s="577"/>
      <c r="F104" s="1"/>
      <c r="G104" s="105"/>
      <c r="H104" s="1"/>
      <c r="I104" s="104" t="s">
        <v>58</v>
      </c>
      <c r="J104" s="239"/>
      <c r="K104" s="104"/>
      <c r="L104" s="104" t="s">
        <v>58</v>
      </c>
      <c r="M104" s="210"/>
      <c r="N104" s="155"/>
      <c r="O104" s="232"/>
      <c r="P104" s="105"/>
    </row>
    <row r="105" spans="3:16" ht="15.75" customHeight="1">
      <c r="C105" s="232"/>
      <c r="D105" s="577"/>
      <c r="E105" s="577"/>
      <c r="F105" s="1"/>
      <c r="G105" s="105"/>
      <c r="H105" s="1"/>
      <c r="I105" s="104"/>
      <c r="J105" s="239"/>
      <c r="K105" s="104"/>
      <c r="L105" s="104"/>
      <c r="M105" s="210"/>
      <c r="N105" s="155"/>
      <c r="O105" s="232"/>
      <c r="P105" s="105"/>
    </row>
    <row r="106" spans="3:16" ht="15" customHeight="1">
      <c r="C106" s="386">
        <v>5.3</v>
      </c>
      <c r="D106" s="578" t="s">
        <v>236</v>
      </c>
      <c r="E106" s="578"/>
      <c r="F106" s="257"/>
      <c r="G106" s="394"/>
      <c r="H106" s="257"/>
      <c r="I106" s="389"/>
      <c r="J106" s="390"/>
      <c r="K106" s="389"/>
      <c r="L106" s="389"/>
      <c r="M106" s="387"/>
      <c r="N106" s="388"/>
      <c r="O106" s="258"/>
      <c r="P106" s="394"/>
    </row>
    <row r="107" spans="3:16" ht="15" customHeight="1">
      <c r="C107" s="232" t="s">
        <v>237</v>
      </c>
      <c r="D107" s="560" t="s">
        <v>213</v>
      </c>
      <c r="E107" s="560"/>
      <c r="F107" s="1"/>
      <c r="G107" s="105"/>
      <c r="H107" s="1"/>
      <c r="I107" s="104"/>
      <c r="J107" s="239"/>
      <c r="K107" s="104"/>
      <c r="L107" s="104"/>
      <c r="M107" s="210"/>
      <c r="N107" s="155"/>
      <c r="O107" s="232"/>
      <c r="P107" s="105"/>
    </row>
    <row r="108" spans="3:16" ht="15" customHeight="1">
      <c r="C108" s="232" t="s">
        <v>238</v>
      </c>
      <c r="D108" s="577" t="s">
        <v>239</v>
      </c>
      <c r="E108" s="577"/>
      <c r="F108" s="1"/>
      <c r="G108" s="105"/>
      <c r="H108" s="1"/>
      <c r="I108" s="104" t="s">
        <v>58</v>
      </c>
      <c r="J108" s="239"/>
      <c r="K108" s="104"/>
      <c r="L108" s="104" t="s">
        <v>58</v>
      </c>
      <c r="M108" s="210"/>
      <c r="N108" s="155"/>
      <c r="O108" s="232"/>
      <c r="P108" s="105"/>
    </row>
    <row r="109" spans="3:16" ht="15" customHeight="1">
      <c r="C109" s="232" t="s">
        <v>240</v>
      </c>
      <c r="D109" s="577" t="s">
        <v>241</v>
      </c>
      <c r="E109" s="577"/>
      <c r="F109" s="1"/>
      <c r="G109" s="105"/>
      <c r="H109" s="1"/>
      <c r="I109" s="104" t="s">
        <v>58</v>
      </c>
      <c r="J109" s="239"/>
      <c r="K109" s="104"/>
      <c r="L109" s="104" t="s">
        <v>58</v>
      </c>
      <c r="M109" s="210"/>
      <c r="N109" s="155"/>
      <c r="O109" s="232"/>
      <c r="P109" s="105"/>
    </row>
    <row r="110" spans="3:16" ht="15" customHeight="1">
      <c r="C110" s="232" t="s">
        <v>242</v>
      </c>
      <c r="D110" s="560" t="s">
        <v>220</v>
      </c>
      <c r="E110" s="560"/>
      <c r="F110" s="1"/>
      <c r="G110" s="105"/>
      <c r="H110" s="1"/>
      <c r="I110" s="104" t="s">
        <v>58</v>
      </c>
      <c r="J110" s="239"/>
      <c r="K110" s="104"/>
      <c r="L110" s="104" t="s">
        <v>58</v>
      </c>
      <c r="M110" s="210"/>
      <c r="N110" s="155"/>
      <c r="O110" s="232"/>
      <c r="P110" s="105"/>
    </row>
    <row r="111" spans="3:16" ht="15" customHeight="1">
      <c r="C111" s="232" t="s">
        <v>244</v>
      </c>
      <c r="D111" s="577" t="s">
        <v>245</v>
      </c>
      <c r="E111" s="577"/>
      <c r="F111" s="1"/>
      <c r="G111" s="105"/>
      <c r="H111" s="1"/>
      <c r="I111" s="104" t="s">
        <v>58</v>
      </c>
      <c r="J111" s="239"/>
      <c r="K111" s="104"/>
      <c r="L111" s="104" t="s">
        <v>58</v>
      </c>
      <c r="M111" s="210"/>
      <c r="N111" s="155"/>
      <c r="O111" s="232"/>
      <c r="P111" s="105"/>
    </row>
    <row r="112" spans="3:16" ht="15" customHeight="1">
      <c r="C112" s="232" t="s">
        <v>246</v>
      </c>
      <c r="D112" s="577" t="s">
        <v>247</v>
      </c>
      <c r="E112" s="577"/>
      <c r="F112" s="1"/>
      <c r="G112" s="105"/>
      <c r="H112" s="1"/>
      <c r="I112" s="104" t="s">
        <v>58</v>
      </c>
      <c r="J112" s="239"/>
      <c r="K112" s="104"/>
      <c r="L112" s="104" t="s">
        <v>58</v>
      </c>
      <c r="M112" s="210"/>
      <c r="N112" s="155"/>
      <c r="O112" s="232"/>
      <c r="P112" s="105"/>
    </row>
    <row r="113" spans="3:16" ht="15.75" customHeight="1">
      <c r="C113" s="232"/>
      <c r="D113" s="577"/>
      <c r="E113" s="577"/>
      <c r="F113" s="1"/>
      <c r="G113" s="105"/>
      <c r="H113" s="1"/>
      <c r="I113" s="104"/>
      <c r="J113" s="239"/>
      <c r="K113" s="104"/>
      <c r="L113" s="104"/>
      <c r="M113" s="210"/>
      <c r="N113" s="155"/>
      <c r="O113" s="232"/>
      <c r="P113" s="105"/>
    </row>
    <row r="114" spans="3:16" ht="15" customHeight="1">
      <c r="C114" s="386">
        <v>5.4</v>
      </c>
      <c r="D114" s="578" t="s">
        <v>248</v>
      </c>
      <c r="E114" s="578"/>
      <c r="F114" s="257"/>
      <c r="G114" s="394"/>
      <c r="H114" s="257"/>
      <c r="I114" s="389"/>
      <c r="J114" s="390"/>
      <c r="K114" s="389"/>
      <c r="L114" s="389"/>
      <c r="M114" s="387"/>
      <c r="N114" s="388"/>
      <c r="O114" s="258"/>
      <c r="P114" s="394"/>
    </row>
    <row r="115" spans="3:16" ht="15" customHeight="1">
      <c r="C115" s="232" t="s">
        <v>249</v>
      </c>
      <c r="D115" s="560" t="s">
        <v>250</v>
      </c>
      <c r="E115" s="560"/>
      <c r="F115" s="1"/>
      <c r="G115" s="105"/>
      <c r="H115" s="1"/>
      <c r="I115" s="233">
        <v>27050</v>
      </c>
      <c r="J115" s="239"/>
      <c r="K115" s="104"/>
      <c r="L115" s="233">
        <v>24562</v>
      </c>
      <c r="M115" s="210"/>
      <c r="N115" s="155"/>
      <c r="O115" s="232"/>
      <c r="P115" s="105"/>
    </row>
    <row r="116" spans="3:16" ht="15" customHeight="1">
      <c r="C116" s="232" t="s">
        <v>252</v>
      </c>
      <c r="D116" s="560" t="s">
        <v>253</v>
      </c>
      <c r="E116" s="560"/>
      <c r="F116" s="1"/>
      <c r="G116" s="105"/>
      <c r="H116" s="1"/>
      <c r="I116" s="104" t="s">
        <v>58</v>
      </c>
      <c r="J116" s="239"/>
      <c r="K116" s="104"/>
      <c r="L116" s="104" t="s">
        <v>58</v>
      </c>
      <c r="M116" s="210"/>
      <c r="N116" s="155"/>
      <c r="O116" s="232"/>
      <c r="P116" s="105"/>
    </row>
    <row r="117" spans="3:16" ht="15.75" customHeight="1">
      <c r="C117" s="232"/>
      <c r="D117" s="559"/>
      <c r="E117" s="559"/>
      <c r="F117" s="1"/>
      <c r="G117" s="105"/>
      <c r="H117" s="1"/>
      <c r="I117" s="1"/>
      <c r="J117" s="105"/>
      <c r="K117" s="1"/>
      <c r="L117" s="1"/>
      <c r="M117" s="105"/>
      <c r="N117" s="1"/>
      <c r="O117" s="232"/>
      <c r="P117" s="105"/>
    </row>
    <row r="118" spans="3:16" ht="15" customHeight="1">
      <c r="C118" s="298">
        <v>6</v>
      </c>
      <c r="D118" s="579" t="s">
        <v>254</v>
      </c>
      <c r="E118" s="579"/>
      <c r="F118" s="1"/>
      <c r="G118" s="105"/>
      <c r="H118" s="1"/>
      <c r="I118" s="1"/>
      <c r="J118" s="105"/>
      <c r="K118" s="1"/>
      <c r="L118" s="1"/>
      <c r="M118" s="105"/>
      <c r="N118" s="1"/>
      <c r="O118" s="232"/>
      <c r="P118" s="105"/>
    </row>
    <row r="119" spans="3:16" ht="15" customHeight="1">
      <c r="C119" s="303">
        <v>6.1</v>
      </c>
      <c r="D119" s="559" t="s">
        <v>255</v>
      </c>
      <c r="E119" s="559"/>
      <c r="F119" s="1"/>
      <c r="G119" s="105"/>
      <c r="H119" s="1"/>
      <c r="I119" s="1"/>
      <c r="J119" s="105"/>
      <c r="K119" s="1"/>
      <c r="L119" s="1"/>
      <c r="M119" s="105"/>
      <c r="N119" s="1"/>
      <c r="O119" s="232"/>
      <c r="P119" s="105"/>
    </row>
    <row r="120" spans="3:16" ht="15.75" customHeight="1">
      <c r="C120" s="232"/>
      <c r="D120" s="559"/>
      <c r="E120" s="559"/>
      <c r="F120" s="1"/>
      <c r="G120" s="105"/>
      <c r="H120" s="1"/>
      <c r="I120" s="1"/>
      <c r="J120" s="466"/>
      <c r="K120" s="463"/>
      <c r="L120" s="463"/>
      <c r="M120" s="466"/>
      <c r="N120" s="1"/>
      <c r="O120" s="232"/>
      <c r="P120" s="105"/>
    </row>
    <row r="121" spans="3:16" ht="15" customHeight="1">
      <c r="C121" s="386">
        <v>6.2</v>
      </c>
      <c r="D121" s="578" t="s">
        <v>257</v>
      </c>
      <c r="E121" s="578"/>
      <c r="F121" s="1"/>
      <c r="G121" s="105"/>
      <c r="H121" s="1"/>
      <c r="I121" s="1"/>
      <c r="J121" s="105"/>
      <c r="K121" s="1"/>
      <c r="L121" s="1"/>
      <c r="M121" s="210"/>
      <c r="N121" s="155"/>
      <c r="O121" s="232"/>
      <c r="P121" s="105"/>
    </row>
    <row r="122" spans="3:16" ht="15" customHeight="1">
      <c r="C122" s="232" t="s">
        <v>258</v>
      </c>
      <c r="D122" s="560" t="s">
        <v>259</v>
      </c>
      <c r="E122" s="560"/>
      <c r="F122" s="1"/>
      <c r="G122" s="105"/>
      <c r="H122" s="1"/>
      <c r="I122" s="104" t="s">
        <v>58</v>
      </c>
      <c r="J122" s="239"/>
      <c r="K122" s="104"/>
      <c r="L122" s="104" t="s">
        <v>58</v>
      </c>
      <c r="M122" s="210"/>
      <c r="N122" s="155"/>
      <c r="O122" s="232"/>
      <c r="P122" s="105"/>
    </row>
    <row r="123" spans="3:16" ht="15" customHeight="1">
      <c r="C123" s="232" t="s">
        <v>260</v>
      </c>
      <c r="D123" s="560" t="s">
        <v>261</v>
      </c>
      <c r="E123" s="560"/>
      <c r="F123" s="1"/>
      <c r="G123" s="105"/>
      <c r="H123" s="1"/>
      <c r="I123" s="104" t="s">
        <v>58</v>
      </c>
      <c r="J123" s="239"/>
      <c r="K123" s="104"/>
      <c r="L123" s="104" t="s">
        <v>58</v>
      </c>
      <c r="M123" s="210"/>
      <c r="N123" s="155"/>
      <c r="O123" s="232"/>
      <c r="P123" s="105"/>
    </row>
    <row r="124" spans="3:16" ht="15.75" customHeight="1">
      <c r="C124" s="232"/>
      <c r="D124" s="559"/>
      <c r="E124" s="559"/>
      <c r="F124" s="1"/>
      <c r="G124" s="105"/>
      <c r="H124" s="1"/>
      <c r="I124" s="104"/>
      <c r="J124" s="239"/>
      <c r="K124" s="104"/>
      <c r="L124" s="104"/>
      <c r="M124" s="210"/>
      <c r="N124" s="155"/>
      <c r="O124" s="232"/>
      <c r="P124" s="105"/>
    </row>
    <row r="125" spans="3:16" ht="15" customHeight="1">
      <c r="C125" s="386">
        <v>6.3</v>
      </c>
      <c r="D125" s="578" t="s">
        <v>262</v>
      </c>
      <c r="E125" s="578"/>
      <c r="F125" s="1"/>
      <c r="G125" s="105"/>
      <c r="H125" s="1"/>
      <c r="I125" s="104"/>
      <c r="J125" s="239"/>
      <c r="K125" s="104"/>
      <c r="L125" s="104"/>
      <c r="M125" s="210"/>
      <c r="N125" s="155"/>
      <c r="O125" s="232"/>
      <c r="P125" s="105"/>
    </row>
    <row r="126" spans="3:16" ht="15" customHeight="1">
      <c r="C126" s="232" t="s">
        <v>263</v>
      </c>
      <c r="D126" s="560" t="s">
        <v>264</v>
      </c>
      <c r="E126" s="560"/>
      <c r="F126" s="1"/>
      <c r="G126" s="105"/>
      <c r="H126" s="1"/>
      <c r="I126" s="104" t="s">
        <v>58</v>
      </c>
      <c r="J126" s="239"/>
      <c r="K126" s="104"/>
      <c r="L126" s="104" t="s">
        <v>58</v>
      </c>
      <c r="M126" s="210"/>
      <c r="N126" s="155"/>
      <c r="O126" s="232"/>
      <c r="P126" s="105"/>
    </row>
    <row r="127" spans="3:16" ht="15" customHeight="1">
      <c r="C127" s="232" t="s">
        <v>265</v>
      </c>
      <c r="D127" s="560" t="s">
        <v>266</v>
      </c>
      <c r="E127" s="560"/>
      <c r="F127" s="1"/>
      <c r="G127" s="105"/>
      <c r="H127" s="1"/>
      <c r="I127" s="104" t="s">
        <v>58</v>
      </c>
      <c r="J127" s="239"/>
      <c r="K127" s="104"/>
      <c r="L127" s="104" t="s">
        <v>58</v>
      </c>
      <c r="M127" s="210"/>
      <c r="N127" s="155"/>
      <c r="O127" s="232"/>
      <c r="P127" s="105"/>
    </row>
    <row r="128" spans="3:16" ht="15.75" customHeight="1">
      <c r="C128" s="232"/>
      <c r="D128" s="559"/>
      <c r="E128" s="559"/>
      <c r="F128" s="1"/>
      <c r="G128" s="105"/>
      <c r="H128" s="1"/>
      <c r="I128" s="104"/>
      <c r="J128" s="239"/>
      <c r="K128" s="104"/>
      <c r="L128" s="104"/>
      <c r="M128" s="210"/>
      <c r="N128" s="155"/>
      <c r="O128" s="232"/>
      <c r="P128" s="105"/>
    </row>
    <row r="129" spans="3:16" ht="15" customHeight="1">
      <c r="C129" s="386">
        <v>6.4</v>
      </c>
      <c r="D129" s="578" t="s">
        <v>267</v>
      </c>
      <c r="E129" s="578"/>
      <c r="F129" s="1"/>
      <c r="G129" s="105"/>
      <c r="H129" s="1"/>
      <c r="I129" s="104"/>
      <c r="J129" s="239"/>
      <c r="K129" s="104"/>
      <c r="L129" s="104"/>
      <c r="M129" s="210"/>
      <c r="N129" s="155"/>
      <c r="O129" s="232"/>
      <c r="P129" s="105"/>
    </row>
    <row r="130" spans="3:16" ht="15" customHeight="1">
      <c r="C130" s="232" t="s">
        <v>268</v>
      </c>
      <c r="D130" s="560" t="s">
        <v>269</v>
      </c>
      <c r="E130" s="560"/>
      <c r="F130" s="1"/>
      <c r="G130" s="105"/>
      <c r="H130" s="1"/>
      <c r="I130" s="104" t="s">
        <v>58</v>
      </c>
      <c r="J130" s="239"/>
      <c r="K130" s="104"/>
      <c r="L130" s="104" t="s">
        <v>58</v>
      </c>
      <c r="M130" s="210"/>
      <c r="N130" s="155"/>
      <c r="O130" s="232"/>
      <c r="P130" s="105"/>
    </row>
    <row r="131" spans="3:16" ht="15" customHeight="1">
      <c r="C131" s="232" t="s">
        <v>270</v>
      </c>
      <c r="D131" s="560" t="s">
        <v>271</v>
      </c>
      <c r="E131" s="560"/>
      <c r="F131" s="1"/>
      <c r="G131" s="105"/>
      <c r="H131" s="1"/>
      <c r="I131" s="104" t="s">
        <v>58</v>
      </c>
      <c r="J131" s="239"/>
      <c r="K131" s="104"/>
      <c r="L131" s="104" t="s">
        <v>58</v>
      </c>
      <c r="M131" s="210"/>
      <c r="N131" s="155"/>
      <c r="O131" s="232"/>
      <c r="P131" s="105"/>
    </row>
    <row r="132" spans="3:16" ht="15.75" customHeight="1">
      <c r="C132" s="254"/>
      <c r="D132" s="569"/>
      <c r="E132" s="569"/>
      <c r="F132" s="21"/>
      <c r="G132" s="105"/>
      <c r="H132" s="21"/>
      <c r="I132" s="21"/>
      <c r="J132" s="253"/>
      <c r="K132" s="21"/>
      <c r="L132" s="21"/>
      <c r="M132" s="252"/>
      <c r="N132" s="170"/>
      <c r="O132" s="254"/>
      <c r="P132" s="253"/>
    </row>
    <row r="133" spans="3:16" ht="20.85" customHeight="1">
      <c r="C133" s="583" t="s">
        <v>272</v>
      </c>
      <c r="D133" s="583"/>
      <c r="E133" s="583"/>
      <c r="F133" s="583"/>
      <c r="G133" s="561"/>
      <c r="H133" s="583"/>
      <c r="I133" s="583"/>
      <c r="J133" s="583"/>
      <c r="K133" s="583"/>
      <c r="L133" s="583"/>
      <c r="M133" s="583"/>
      <c r="N133" s="583"/>
      <c r="O133" s="583"/>
      <c r="P133" s="583"/>
    </row>
    <row r="134" spans="3:16" ht="15" customHeight="1">
      <c r="C134" s="232"/>
      <c r="D134" s="559"/>
      <c r="E134" s="559"/>
      <c r="F134" s="1"/>
      <c r="G134" s="1"/>
      <c r="H134" s="1"/>
      <c r="I134" s="1"/>
      <c r="J134" s="1"/>
      <c r="K134" s="1"/>
      <c r="L134" s="1"/>
      <c r="M134" s="1"/>
      <c r="N134" s="1"/>
      <c r="O134" s="232"/>
      <c r="P134" s="105"/>
    </row>
    <row r="135" spans="3:16" ht="15.75" customHeight="1">
      <c r="C135" s="423" t="s">
        <v>273</v>
      </c>
      <c r="D135" s="557"/>
      <c r="E135" s="557"/>
      <c r="F135" s="1"/>
      <c r="G135" s="1"/>
      <c r="H135" s="1"/>
      <c r="I135" s="1"/>
      <c r="J135" s="1"/>
      <c r="K135" s="1"/>
      <c r="L135" s="1"/>
      <c r="M135" s="1"/>
      <c r="N135" s="1"/>
      <c r="O135" s="232"/>
      <c r="P135" s="105"/>
    </row>
    <row r="136" spans="3:16" ht="15" customHeight="1">
      <c r="C136" s="423"/>
      <c r="D136" s="557" t="s">
        <v>274</v>
      </c>
      <c r="E136" s="557"/>
      <c r="F136" s="1"/>
      <c r="G136" s="1"/>
      <c r="H136" s="1"/>
      <c r="I136" s="1"/>
      <c r="J136" s="1"/>
      <c r="K136" s="1"/>
      <c r="L136" s="1"/>
      <c r="M136" s="1"/>
      <c r="N136" s="1"/>
      <c r="O136" s="232"/>
      <c r="P136" s="105"/>
    </row>
    <row r="137" spans="3:16" ht="15" customHeight="1">
      <c r="C137" s="1"/>
      <c r="D137" s="557" t="s">
        <v>275</v>
      </c>
      <c r="E137" s="557"/>
      <c r="F137" s="1"/>
      <c r="G137" s="1"/>
      <c r="H137" s="1"/>
      <c r="I137" s="1"/>
      <c r="J137" s="1"/>
      <c r="K137" s="1"/>
      <c r="L137" s="1"/>
      <c r="M137" s="1"/>
      <c r="N137" s="1"/>
      <c r="O137" s="232"/>
      <c r="P137" s="105"/>
    </row>
    <row r="138" spans="3:16" ht="15" customHeight="1">
      <c r="C138" s="1"/>
      <c r="D138" s="557" t="s">
        <v>276</v>
      </c>
      <c r="E138" s="557"/>
      <c r="F138" s="1"/>
      <c r="G138" s="1"/>
      <c r="H138" s="1"/>
      <c r="I138" s="1"/>
      <c r="J138" s="1"/>
      <c r="K138" s="1"/>
      <c r="L138" s="1"/>
      <c r="M138" s="1"/>
      <c r="N138" s="1"/>
      <c r="O138" s="232"/>
      <c r="P138" s="105"/>
    </row>
    <row r="139" spans="3:16" ht="15" customHeight="1">
      <c r="C139" s="1"/>
      <c r="D139" s="557" t="s">
        <v>277</v>
      </c>
      <c r="E139" s="557"/>
      <c r="F139" s="1"/>
      <c r="G139" s="1"/>
      <c r="H139" s="1"/>
      <c r="I139" s="1"/>
      <c r="J139" s="1"/>
      <c r="K139" s="1"/>
      <c r="L139" s="1"/>
      <c r="M139" s="1"/>
      <c r="N139" s="1"/>
      <c r="O139" s="232"/>
      <c r="P139" s="105"/>
    </row>
    <row r="140" spans="3:16" ht="15" customHeight="1">
      <c r="C140" s="1"/>
      <c r="D140" s="557" t="s">
        <v>278</v>
      </c>
      <c r="E140" s="557"/>
      <c r="F140" s="1"/>
      <c r="G140" s="1"/>
      <c r="H140" s="1"/>
      <c r="I140" s="1"/>
      <c r="J140" s="1"/>
      <c r="K140" s="1"/>
      <c r="L140" s="1"/>
      <c r="M140" s="1"/>
      <c r="N140" s="1"/>
      <c r="O140" s="232"/>
      <c r="P140" s="105"/>
    </row>
    <row r="141" spans="3:16" ht="15" customHeight="1">
      <c r="C141" s="1"/>
      <c r="D141" s="557"/>
      <c r="E141" s="557"/>
      <c r="F141" s="1"/>
      <c r="G141" s="1"/>
      <c r="H141" s="1"/>
      <c r="I141" s="1"/>
      <c r="J141" s="1"/>
      <c r="K141" s="1"/>
      <c r="L141" s="1"/>
      <c r="M141" s="1"/>
      <c r="N141" s="1"/>
      <c r="O141" s="232"/>
      <c r="P141" s="105"/>
    </row>
    <row r="142" spans="3:16" ht="15.75" customHeight="1">
      <c r="C142" s="423" t="s">
        <v>279</v>
      </c>
      <c r="D142" s="557"/>
      <c r="E142" s="557"/>
      <c r="F142" s="1"/>
      <c r="G142" s="1"/>
      <c r="H142" s="1"/>
      <c r="I142" s="1"/>
      <c r="J142" s="1"/>
      <c r="K142" s="1"/>
      <c r="L142" s="1"/>
      <c r="M142" s="1"/>
      <c r="N142" s="1"/>
      <c r="O142" s="232"/>
      <c r="P142" s="105"/>
    </row>
    <row r="143" spans="3:16" ht="29.1" customHeight="1">
      <c r="C143" s="104" t="s">
        <v>280</v>
      </c>
      <c r="D143" s="557" t="s">
        <v>281</v>
      </c>
      <c r="E143" s="557"/>
      <c r="F143" s="1"/>
      <c r="G143" s="1"/>
      <c r="H143" s="1"/>
      <c r="I143" s="1"/>
      <c r="J143" s="1"/>
      <c r="K143" s="1"/>
      <c r="L143" s="1"/>
      <c r="M143" s="1"/>
      <c r="N143" s="1"/>
      <c r="O143" s="232"/>
      <c r="P143" s="105"/>
    </row>
    <row r="144" spans="3:16" ht="29.1" customHeight="1">
      <c r="C144" s="104" t="s">
        <v>282</v>
      </c>
      <c r="D144" s="557" t="s">
        <v>283</v>
      </c>
      <c r="E144" s="557"/>
      <c r="F144" s="1"/>
      <c r="G144" s="1"/>
      <c r="H144" s="1"/>
      <c r="I144" s="1"/>
      <c r="J144" s="1"/>
      <c r="K144" s="1"/>
      <c r="L144" s="1"/>
      <c r="M144" s="1"/>
      <c r="N144" s="1"/>
      <c r="O144" s="232"/>
      <c r="P144" s="105"/>
    </row>
    <row r="145" spans="3:16" ht="29.1" customHeight="1">
      <c r="C145" s="104" t="s">
        <v>284</v>
      </c>
      <c r="D145" s="557" t="s">
        <v>285</v>
      </c>
      <c r="E145" s="557"/>
      <c r="F145" s="1"/>
      <c r="G145" s="1"/>
      <c r="H145" s="1"/>
      <c r="I145" s="1"/>
      <c r="J145" s="1"/>
      <c r="K145" s="1"/>
      <c r="L145" s="1"/>
      <c r="M145" s="1"/>
      <c r="N145" s="1"/>
      <c r="O145" s="232"/>
      <c r="P145" s="105"/>
    </row>
    <row r="146" spans="3:16" ht="29.1" customHeight="1">
      <c r="C146" s="104" t="s">
        <v>286</v>
      </c>
      <c r="D146" s="557" t="s">
        <v>287</v>
      </c>
      <c r="E146" s="557"/>
      <c r="F146" s="1"/>
      <c r="G146" s="1"/>
      <c r="H146" s="1"/>
      <c r="I146" s="1"/>
      <c r="J146" s="1"/>
      <c r="K146" s="1"/>
      <c r="L146" s="1"/>
      <c r="M146" s="1"/>
      <c r="N146" s="1"/>
      <c r="O146" s="232"/>
      <c r="P146" s="105"/>
    </row>
    <row r="147" spans="3:16" ht="29.1" customHeight="1">
      <c r="C147" s="104"/>
      <c r="D147" s="596" t="s">
        <v>288</v>
      </c>
      <c r="E147" s="596"/>
      <c r="F147" s="1"/>
      <c r="G147" s="1"/>
      <c r="H147" s="1"/>
      <c r="I147" s="1"/>
      <c r="J147" s="1"/>
      <c r="K147" s="1"/>
      <c r="L147" s="1"/>
      <c r="M147" s="1"/>
      <c r="N147" s="1"/>
      <c r="O147" s="232"/>
      <c r="P147" s="105"/>
    </row>
    <row r="148" spans="3:16" ht="29.1" customHeight="1">
      <c r="C148" s="104"/>
      <c r="D148" s="596" t="s">
        <v>289</v>
      </c>
      <c r="E148" s="596"/>
      <c r="F148" s="1"/>
      <c r="G148" s="1"/>
      <c r="H148" s="1"/>
      <c r="I148" s="1"/>
      <c r="J148" s="1"/>
      <c r="K148" s="1"/>
      <c r="L148" s="1"/>
      <c r="M148" s="1"/>
      <c r="N148" s="1"/>
      <c r="O148" s="232"/>
      <c r="P148" s="105"/>
    </row>
    <row r="149" spans="3:16" ht="15" customHeight="1">
      <c r="C149" s="104"/>
      <c r="D149" s="597" t="s">
        <v>290</v>
      </c>
      <c r="E149" s="597"/>
      <c r="F149" s="1"/>
      <c r="G149" s="1"/>
      <c r="H149" s="1"/>
      <c r="I149" s="1"/>
      <c r="J149" s="1"/>
      <c r="K149" s="1"/>
      <c r="L149" s="1"/>
      <c r="M149" s="1"/>
      <c r="N149" s="1"/>
      <c r="O149" s="232"/>
      <c r="P149" s="105"/>
    </row>
    <row r="150" spans="3:16" ht="15" customHeight="1">
      <c r="C150" s="104"/>
      <c r="D150" s="597" t="s">
        <v>291</v>
      </c>
      <c r="E150" s="597"/>
      <c r="F150" s="1"/>
      <c r="G150" s="1"/>
      <c r="H150" s="1"/>
      <c r="I150" s="1"/>
      <c r="J150" s="1"/>
      <c r="K150" s="1"/>
      <c r="L150" s="1"/>
      <c r="M150" s="1"/>
      <c r="N150" s="1"/>
      <c r="O150" s="232"/>
      <c r="P150" s="105"/>
    </row>
    <row r="151" spans="3:16" ht="15" customHeight="1">
      <c r="C151" s="104"/>
      <c r="D151" s="598" t="s">
        <v>292</v>
      </c>
      <c r="E151" s="598"/>
      <c r="F151" s="1"/>
      <c r="G151" s="1"/>
      <c r="H151" s="1"/>
      <c r="I151" s="1"/>
      <c r="J151" s="1"/>
      <c r="K151" s="1"/>
      <c r="L151" s="1"/>
      <c r="M151" s="1"/>
      <c r="N151" s="1"/>
      <c r="O151" s="232"/>
      <c r="P151" s="105"/>
    </row>
    <row r="152" spans="3:16" ht="29.1" customHeight="1">
      <c r="C152" s="104" t="s">
        <v>293</v>
      </c>
      <c r="D152" s="557" t="s">
        <v>294</v>
      </c>
      <c r="E152" s="557"/>
      <c r="F152" s="1"/>
      <c r="G152" s="1"/>
      <c r="H152" s="1"/>
      <c r="I152" s="1"/>
      <c r="J152" s="1"/>
      <c r="K152" s="1"/>
      <c r="L152" s="1"/>
      <c r="M152" s="1"/>
      <c r="N152" s="1"/>
      <c r="O152" s="232"/>
      <c r="P152" s="105"/>
    </row>
    <row r="153" spans="3:16" ht="15" customHeight="1">
      <c r="C153" s="104" t="s">
        <v>295</v>
      </c>
      <c r="D153" s="557" t="s">
        <v>296</v>
      </c>
      <c r="E153" s="557"/>
      <c r="F153" s="1"/>
      <c r="G153" s="1"/>
      <c r="H153" s="1"/>
      <c r="I153" s="1"/>
      <c r="J153" s="1"/>
      <c r="K153" s="1"/>
      <c r="L153" s="1"/>
      <c r="M153" s="1"/>
      <c r="N153" s="1"/>
      <c r="O153" s="232"/>
      <c r="P153" s="105"/>
    </row>
    <row r="154" spans="3:16" ht="15" customHeight="1">
      <c r="C154" s="104"/>
      <c r="D154" s="559" t="s">
        <v>297</v>
      </c>
      <c r="E154" s="559"/>
      <c r="F154" s="1"/>
      <c r="G154" s="1"/>
      <c r="H154" s="1"/>
      <c r="I154" s="1"/>
      <c r="J154" s="1"/>
      <c r="K154" s="1"/>
      <c r="L154" s="1"/>
      <c r="M154" s="1"/>
      <c r="N154" s="1"/>
      <c r="O154" s="232"/>
      <c r="P154" s="105"/>
    </row>
    <row r="155" spans="3:16" ht="15" customHeight="1">
      <c r="C155" s="104"/>
      <c r="D155" s="559" t="s">
        <v>298</v>
      </c>
      <c r="E155" s="559"/>
      <c r="F155" s="1"/>
      <c r="G155" s="1"/>
      <c r="H155" s="1"/>
      <c r="I155" s="1"/>
      <c r="J155" s="1"/>
      <c r="K155" s="1"/>
      <c r="L155" s="1"/>
      <c r="M155" s="1"/>
      <c r="N155" s="1"/>
      <c r="O155" s="232"/>
      <c r="P155" s="105"/>
    </row>
    <row r="156" spans="3:16" ht="15" customHeight="1">
      <c r="C156" s="104"/>
      <c r="D156" s="559" t="s">
        <v>299</v>
      </c>
      <c r="E156" s="559"/>
      <c r="F156" s="1"/>
      <c r="G156" s="1"/>
      <c r="H156" s="1"/>
      <c r="I156" s="1"/>
      <c r="J156" s="1"/>
      <c r="K156" s="1"/>
      <c r="L156" s="1"/>
      <c r="M156" s="1"/>
      <c r="N156" s="1"/>
      <c r="O156" s="232"/>
      <c r="P156" s="105"/>
    </row>
    <row r="157" spans="3:16" ht="15" customHeight="1">
      <c r="C157" s="1"/>
      <c r="D157" s="557"/>
      <c r="E157" s="557"/>
      <c r="F157" s="1"/>
      <c r="G157" s="1"/>
      <c r="H157" s="1"/>
      <c r="I157" s="1"/>
      <c r="J157" s="1"/>
      <c r="K157" s="1"/>
      <c r="L157" s="1"/>
      <c r="M157" s="1"/>
      <c r="N157" s="1"/>
      <c r="O157" s="232"/>
      <c r="P157" s="105"/>
    </row>
    <row r="158" spans="3:16" ht="29.1" customHeight="1">
      <c r="C158" s="558" t="s">
        <v>300</v>
      </c>
      <c r="D158" s="558"/>
      <c r="E158" s="558"/>
      <c r="F158" s="1"/>
      <c r="G158" s="1"/>
      <c r="H158" s="1"/>
      <c r="I158" s="1"/>
      <c r="J158" s="1"/>
      <c r="K158" s="1"/>
      <c r="L158" s="1"/>
      <c r="M158" s="1"/>
      <c r="N158" s="1"/>
      <c r="O158" s="232"/>
      <c r="P158" s="105"/>
    </row>
    <row r="159" spans="3:16" ht="15" customHeight="1">
      <c r="C159" s="1"/>
      <c r="D159" s="599" t="s">
        <v>301</v>
      </c>
      <c r="E159" s="599"/>
      <c r="F159" s="1"/>
      <c r="G159" s="1"/>
      <c r="H159" s="1"/>
      <c r="I159" s="1"/>
      <c r="J159" s="1"/>
      <c r="K159" s="1"/>
      <c r="L159" s="1"/>
      <c r="M159" s="1"/>
      <c r="N159" s="1"/>
      <c r="O159" s="232"/>
      <c r="P159" s="105"/>
    </row>
    <row r="160" spans="3:16" ht="15" customHeight="1">
      <c r="C160" s="1"/>
      <c r="D160" s="599" t="s">
        <v>302</v>
      </c>
      <c r="E160" s="599"/>
      <c r="F160" s="1"/>
      <c r="G160" s="1"/>
      <c r="H160" s="1"/>
      <c r="I160" s="1"/>
      <c r="J160" s="1"/>
      <c r="K160" s="1"/>
      <c r="L160" s="1"/>
      <c r="M160" s="1"/>
      <c r="N160" s="1"/>
      <c r="O160" s="232"/>
      <c r="P160" s="105"/>
    </row>
    <row r="161" spans="3:16" ht="15" customHeight="1">
      <c r="C161" s="1"/>
      <c r="D161" s="599" t="s">
        <v>303</v>
      </c>
      <c r="E161" s="599"/>
      <c r="F161" s="1"/>
      <c r="G161" s="1"/>
      <c r="H161" s="1"/>
      <c r="I161" s="1"/>
      <c r="J161" s="1"/>
      <c r="K161" s="1"/>
      <c r="L161" s="1"/>
      <c r="M161" s="1"/>
      <c r="N161" s="1"/>
      <c r="O161" s="232"/>
      <c r="P161" s="105"/>
    </row>
    <row r="162" spans="3:16" ht="15" customHeight="1">
      <c r="C162" s="1"/>
      <c r="D162" s="599" t="s">
        <v>304</v>
      </c>
      <c r="E162" s="599"/>
      <c r="F162" s="1"/>
      <c r="G162" s="1"/>
      <c r="H162" s="1"/>
      <c r="I162" s="1"/>
      <c r="J162" s="1"/>
      <c r="K162" s="1"/>
      <c r="L162" s="1"/>
      <c r="M162" s="1"/>
      <c r="N162" s="1"/>
      <c r="O162" s="232"/>
      <c r="P162" s="105"/>
    </row>
    <row r="163" spans="3:16" ht="15" customHeight="1">
      <c r="C163" s="254"/>
      <c r="D163" s="588"/>
      <c r="E163" s="588"/>
      <c r="F163" s="21"/>
      <c r="G163" s="21"/>
      <c r="H163" s="21"/>
      <c r="I163" s="21"/>
      <c r="J163" s="21"/>
      <c r="K163" s="21"/>
      <c r="L163" s="21"/>
      <c r="M163" s="21"/>
      <c r="N163" s="21"/>
      <c r="O163" s="254"/>
      <c r="P163" s="253"/>
    </row>
    <row r="164" spans="3:16" ht="15.75" customHeight="1">
      <c r="C164" s="292"/>
      <c r="D164" s="333"/>
      <c r="E164" s="87"/>
      <c r="F164" s="87"/>
      <c r="G164" s="87"/>
      <c r="H164" s="87"/>
      <c r="I164" s="87"/>
      <c r="J164" s="87"/>
      <c r="K164" s="87"/>
      <c r="L164" s="87"/>
      <c r="M164" s="87"/>
      <c r="N164" s="87"/>
      <c r="O164" s="292"/>
      <c r="P164" s="87"/>
    </row>
    <row r="165" spans="3:16" ht="20.85" customHeight="1">
      <c r="C165" s="295"/>
      <c r="D165" s="556" t="s">
        <v>305</v>
      </c>
      <c r="E165" s="556"/>
      <c r="F165" s="556"/>
      <c r="G165" s="556"/>
      <c r="H165" s="556"/>
      <c r="I165" s="556"/>
      <c r="J165" s="556"/>
      <c r="K165" s="556"/>
      <c r="L165" s="556"/>
      <c r="M165" s="556"/>
      <c r="N165" s="556"/>
      <c r="O165" s="556"/>
      <c r="P165" s="556"/>
    </row>
    <row r="166" spans="3:16" ht="15.75" customHeight="1">
      <c r="C166" s="232"/>
      <c r="D166" s="557"/>
      <c r="E166" s="557"/>
      <c r="F166" s="1"/>
      <c r="G166" s="1"/>
      <c r="H166" s="1"/>
      <c r="I166" s="1"/>
      <c r="J166" s="1"/>
      <c r="K166" s="1"/>
      <c r="L166" s="1"/>
      <c r="M166" s="210"/>
      <c r="N166" s="155"/>
      <c r="O166" s="232"/>
      <c r="P166" s="105"/>
    </row>
    <row r="167" spans="3:16" ht="15" customHeight="1">
      <c r="C167" s="298">
        <v>7</v>
      </c>
      <c r="D167" s="558" t="s">
        <v>116</v>
      </c>
      <c r="E167" s="558"/>
      <c r="F167" s="1"/>
      <c r="G167" s="1"/>
      <c r="H167" s="1"/>
      <c r="I167" s="1"/>
      <c r="J167" s="1"/>
      <c r="K167" s="1"/>
      <c r="L167" s="1"/>
      <c r="M167" s="210"/>
      <c r="N167" s="155"/>
      <c r="O167" s="232"/>
      <c r="P167" s="105"/>
    </row>
    <row r="168" spans="3:16" ht="15" customHeight="1">
      <c r="C168" s="303">
        <v>7.1</v>
      </c>
      <c r="D168" s="559" t="s">
        <v>117</v>
      </c>
      <c r="E168" s="559"/>
      <c r="F168" s="1"/>
      <c r="G168" s="1"/>
      <c r="H168" s="1"/>
      <c r="I168" s="305">
        <v>4312</v>
      </c>
      <c r="J168" s="1"/>
      <c r="K168" s="1"/>
      <c r="L168" s="305">
        <v>4410</v>
      </c>
      <c r="M168" s="210"/>
      <c r="N168" s="155"/>
      <c r="O168" s="232"/>
      <c r="P168" s="105"/>
    </row>
    <row r="169" spans="3:16" ht="15" customHeight="1">
      <c r="C169" s="303">
        <v>7.2</v>
      </c>
      <c r="D169" s="559" t="s">
        <v>118</v>
      </c>
      <c r="E169" s="559"/>
      <c r="F169" s="1"/>
      <c r="G169" s="1"/>
      <c r="H169" s="1"/>
      <c r="I169" s="467">
        <v>0.19</v>
      </c>
      <c r="J169" s="1"/>
      <c r="K169" s="1"/>
      <c r="L169" s="467">
        <v>0.19</v>
      </c>
      <c r="M169" s="210"/>
      <c r="N169" s="155"/>
      <c r="O169" s="232"/>
      <c r="P169" s="105"/>
    </row>
    <row r="170" spans="3:16" ht="15" customHeight="1">
      <c r="C170" s="303">
        <v>7.3</v>
      </c>
      <c r="D170" s="559" t="s">
        <v>119</v>
      </c>
      <c r="E170" s="559"/>
      <c r="F170" s="1"/>
      <c r="G170" s="1"/>
      <c r="H170" s="1"/>
      <c r="I170" s="467">
        <v>0.34</v>
      </c>
      <c r="J170" s="1"/>
      <c r="K170" s="1"/>
      <c r="L170" s="467">
        <v>0.35</v>
      </c>
      <c r="M170" s="210"/>
      <c r="N170" s="155"/>
      <c r="O170" s="232"/>
      <c r="P170" s="105"/>
    </row>
    <row r="171" spans="3:16" ht="15" customHeight="1">
      <c r="C171" s="303">
        <v>7.4</v>
      </c>
      <c r="D171" s="559" t="s">
        <v>120</v>
      </c>
      <c r="E171" s="559"/>
      <c r="F171" s="1"/>
      <c r="G171" s="1"/>
      <c r="H171" s="1"/>
      <c r="I171" s="468">
        <v>0.13</v>
      </c>
      <c r="J171" s="1"/>
      <c r="K171" s="1"/>
      <c r="L171" s="468">
        <v>0.13</v>
      </c>
      <c r="M171" s="210"/>
      <c r="N171" s="155"/>
      <c r="O171" s="232" t="s">
        <v>329</v>
      </c>
      <c r="P171" s="105"/>
    </row>
    <row r="172" spans="3:16" ht="15" customHeight="1">
      <c r="C172" s="303">
        <v>7.5</v>
      </c>
      <c r="D172" s="559" t="s">
        <v>122</v>
      </c>
      <c r="E172" s="559"/>
      <c r="F172" s="1"/>
      <c r="G172" s="1"/>
      <c r="H172" s="1"/>
      <c r="I172" s="467">
        <v>7.0000000000000007E-2</v>
      </c>
      <c r="J172" s="1"/>
      <c r="K172" s="1"/>
      <c r="L172" s="467">
        <v>0.15</v>
      </c>
      <c r="M172" s="210"/>
      <c r="N172" s="155"/>
      <c r="O172" s="232" t="s">
        <v>329</v>
      </c>
      <c r="P172" s="105"/>
    </row>
    <row r="173" spans="3:16" ht="15" customHeight="1">
      <c r="C173" s="303">
        <v>7.6</v>
      </c>
      <c r="D173" s="559" t="s">
        <v>123</v>
      </c>
      <c r="E173" s="559"/>
      <c r="F173" s="1"/>
      <c r="G173" s="1"/>
      <c r="H173" s="1"/>
      <c r="I173" s="467">
        <v>0.15</v>
      </c>
      <c r="J173" s="1"/>
      <c r="K173" s="1"/>
      <c r="L173" s="467">
        <v>0.31</v>
      </c>
      <c r="M173" s="210"/>
      <c r="N173" s="155"/>
      <c r="O173" s="232" t="s">
        <v>329</v>
      </c>
      <c r="P173" s="105"/>
    </row>
    <row r="174" spans="3:16" ht="15" customHeight="1">
      <c r="C174" s="303">
        <v>7.7</v>
      </c>
      <c r="D174" s="559" t="s">
        <v>124</v>
      </c>
      <c r="E174" s="559"/>
      <c r="F174" s="1"/>
      <c r="G174" s="1"/>
      <c r="H174" s="1"/>
      <c r="I174" s="1"/>
      <c r="J174" s="1"/>
      <c r="K174" s="1"/>
      <c r="L174" s="1"/>
      <c r="M174" s="210"/>
      <c r="N174" s="155"/>
      <c r="O174" s="232"/>
      <c r="P174" s="105"/>
    </row>
    <row r="175" spans="3:16" ht="15" customHeight="1">
      <c r="C175" s="232" t="s">
        <v>306</v>
      </c>
      <c r="D175" s="560" t="s">
        <v>125</v>
      </c>
      <c r="E175" s="560"/>
      <c r="F175" s="1"/>
      <c r="G175" s="1"/>
      <c r="H175" s="1"/>
      <c r="I175" s="469">
        <v>0.78</v>
      </c>
      <c r="L175" s="470">
        <v>0.95</v>
      </c>
      <c r="M175" s="210"/>
      <c r="N175" s="155"/>
      <c r="O175" s="1"/>
      <c r="P175" s="105"/>
    </row>
    <row r="176" spans="3:16" ht="15" customHeight="1">
      <c r="C176" s="232" t="s">
        <v>307</v>
      </c>
      <c r="D176" s="560" t="s">
        <v>126</v>
      </c>
      <c r="E176" s="560"/>
      <c r="F176" s="1"/>
      <c r="G176" s="1"/>
      <c r="H176" s="1"/>
      <c r="I176" s="469">
        <v>0</v>
      </c>
      <c r="J176" s="1"/>
      <c r="K176" s="1"/>
      <c r="L176" s="469">
        <v>0.08</v>
      </c>
      <c r="M176" s="210"/>
      <c r="N176" s="155"/>
      <c r="O176" s="1"/>
      <c r="P176" s="105"/>
    </row>
    <row r="177" spans="3:16" ht="15" customHeight="1">
      <c r="C177" s="232" t="s">
        <v>308</v>
      </c>
      <c r="D177" s="560" t="s">
        <v>127</v>
      </c>
      <c r="E177" s="560"/>
      <c r="F177" s="1"/>
      <c r="G177" s="1"/>
      <c r="H177" s="1"/>
      <c r="I177" s="469">
        <v>0.2</v>
      </c>
      <c r="J177" s="1"/>
      <c r="K177" s="1"/>
      <c r="L177" s="469">
        <v>0.38</v>
      </c>
      <c r="M177" s="210"/>
      <c r="N177" s="155"/>
      <c r="O177" s="1"/>
      <c r="P177" s="105"/>
    </row>
    <row r="178" spans="3:16" ht="15" customHeight="1">
      <c r="C178" s="232" t="s">
        <v>309</v>
      </c>
      <c r="D178" s="560" t="s">
        <v>128</v>
      </c>
      <c r="E178" s="560"/>
      <c r="F178" s="1"/>
      <c r="G178" s="1"/>
      <c r="H178" s="1"/>
      <c r="I178" s="305">
        <v>0</v>
      </c>
      <c r="J178" s="1"/>
      <c r="K178" s="1"/>
      <c r="L178" s="305">
        <v>0</v>
      </c>
      <c r="M178" s="210"/>
      <c r="N178" s="155"/>
      <c r="O178" s="1"/>
      <c r="P178" s="105"/>
    </row>
    <row r="179" spans="3:16" ht="15.75" customHeight="1">
      <c r="C179" s="232"/>
      <c r="D179" s="559"/>
      <c r="E179" s="559"/>
      <c r="F179" s="1"/>
      <c r="G179" s="1"/>
      <c r="H179" s="1"/>
      <c r="I179" s="1"/>
      <c r="J179" s="1"/>
      <c r="K179" s="1"/>
      <c r="L179" s="1"/>
      <c r="M179" s="210"/>
      <c r="N179" s="155"/>
      <c r="O179" s="1"/>
      <c r="P179" s="105"/>
    </row>
    <row r="180" spans="3:16" ht="15" customHeight="1">
      <c r="C180" s="298">
        <v>8</v>
      </c>
      <c r="D180" s="558" t="s">
        <v>310</v>
      </c>
      <c r="E180" s="558"/>
      <c r="F180" s="1"/>
      <c r="G180" s="1"/>
      <c r="H180" s="1"/>
      <c r="I180" s="1"/>
      <c r="J180" s="1"/>
      <c r="K180" s="1"/>
      <c r="L180" s="1"/>
      <c r="M180" s="210"/>
      <c r="N180" s="155"/>
      <c r="O180" s="1"/>
      <c r="P180" s="105"/>
    </row>
    <row r="181" spans="3:16" ht="15" customHeight="1">
      <c r="C181" s="303">
        <v>8.1</v>
      </c>
      <c r="D181" s="559" t="s">
        <v>311</v>
      </c>
      <c r="E181" s="559"/>
      <c r="F181" s="1"/>
      <c r="G181" s="1"/>
      <c r="H181" s="1"/>
      <c r="I181" s="104" t="s">
        <v>58</v>
      </c>
      <c r="J181" s="104"/>
      <c r="K181" s="104"/>
      <c r="L181" s="104" t="s">
        <v>58</v>
      </c>
      <c r="M181" s="210"/>
      <c r="N181" s="155"/>
      <c r="O181" s="1"/>
      <c r="P181" s="105"/>
    </row>
    <row r="182" spans="3:16" ht="15" customHeight="1">
      <c r="C182" s="303">
        <v>8.1999999999999993</v>
      </c>
      <c r="D182" s="559" t="s">
        <v>312</v>
      </c>
      <c r="E182" s="559"/>
      <c r="F182" s="1"/>
      <c r="G182" s="1"/>
      <c r="H182" s="1"/>
      <c r="I182" s="104" t="s">
        <v>58</v>
      </c>
      <c r="J182" s="104"/>
      <c r="K182" s="104"/>
      <c r="L182" s="104" t="s">
        <v>58</v>
      </c>
      <c r="M182" s="210"/>
      <c r="N182" s="155"/>
      <c r="O182" s="1"/>
      <c r="P182" s="105"/>
    </row>
    <row r="183" spans="3:16" ht="15" customHeight="1">
      <c r="C183" s="303">
        <v>8.3000000000000007</v>
      </c>
      <c r="D183" s="559" t="s">
        <v>313</v>
      </c>
      <c r="E183" s="559"/>
      <c r="F183" s="1"/>
      <c r="G183" s="1"/>
      <c r="H183" s="1"/>
      <c r="I183" s="104" t="s">
        <v>58</v>
      </c>
      <c r="J183" s="104"/>
      <c r="K183" s="104"/>
      <c r="L183" s="104" t="s">
        <v>58</v>
      </c>
      <c r="M183" s="210"/>
      <c r="N183" s="155"/>
      <c r="O183" s="1"/>
      <c r="P183" s="105"/>
    </row>
    <row r="184" spans="3:16" ht="15" customHeight="1">
      <c r="C184" s="303">
        <v>8.4</v>
      </c>
      <c r="D184" s="559" t="s">
        <v>314</v>
      </c>
      <c r="E184" s="559"/>
      <c r="F184" s="1"/>
      <c r="G184" s="1"/>
      <c r="H184" s="1"/>
      <c r="I184" s="104" t="s">
        <v>58</v>
      </c>
      <c r="J184" s="104"/>
      <c r="K184" s="104"/>
      <c r="L184" s="104" t="s">
        <v>58</v>
      </c>
      <c r="M184" s="210"/>
      <c r="N184" s="155"/>
      <c r="O184" s="1"/>
      <c r="P184" s="105"/>
    </row>
    <row r="185" spans="3:16" ht="15.75" customHeight="1">
      <c r="C185" s="232"/>
      <c r="D185" s="557"/>
      <c r="E185" s="557"/>
      <c r="F185" s="1"/>
      <c r="G185" s="1"/>
      <c r="H185" s="1"/>
      <c r="I185" s="104"/>
      <c r="J185" s="104"/>
      <c r="K185" s="104"/>
      <c r="L185" s="104"/>
      <c r="M185" s="210"/>
      <c r="N185" s="155"/>
      <c r="O185" s="232"/>
      <c r="P185" s="105"/>
    </row>
    <row r="186" spans="3:16" ht="15" customHeight="1">
      <c r="C186" s="298">
        <v>9</v>
      </c>
      <c r="D186" s="558" t="s">
        <v>315</v>
      </c>
      <c r="E186" s="558"/>
      <c r="F186" s="1"/>
      <c r="G186" s="1"/>
      <c r="H186" s="1"/>
      <c r="I186" s="104"/>
      <c r="J186" s="104"/>
      <c r="K186" s="104"/>
      <c r="L186" s="104"/>
      <c r="M186" s="210"/>
      <c r="N186" s="155"/>
      <c r="O186" s="232"/>
      <c r="P186" s="105"/>
    </row>
    <row r="187" spans="3:16" ht="15" customHeight="1">
      <c r="C187" s="303">
        <v>9.1</v>
      </c>
      <c r="D187" s="559" t="s">
        <v>316</v>
      </c>
      <c r="E187" s="559"/>
      <c r="F187" s="1"/>
      <c r="G187" s="1"/>
      <c r="H187" s="1"/>
      <c r="I187" s="471">
        <v>3.1800000000000001E-3</v>
      </c>
      <c r="J187" s="104"/>
      <c r="K187" s="104"/>
      <c r="L187" s="472">
        <v>8.9999999999999998E-4</v>
      </c>
      <c r="M187" s="210"/>
      <c r="N187" s="155"/>
      <c r="O187" s="232"/>
      <c r="P187" s="105"/>
    </row>
    <row r="188" spans="3:16" ht="15" customHeight="1">
      <c r="C188" s="303">
        <v>9.1999999999999993</v>
      </c>
      <c r="D188" s="559" t="s">
        <v>317</v>
      </c>
      <c r="E188" s="559"/>
      <c r="F188" s="1"/>
      <c r="G188" s="1"/>
      <c r="H188" s="1"/>
      <c r="I188" s="104" t="s">
        <v>58</v>
      </c>
      <c r="J188" s="104"/>
      <c r="K188" s="104"/>
      <c r="L188" s="104" t="s">
        <v>58</v>
      </c>
      <c r="M188" s="210"/>
      <c r="N188" s="155"/>
      <c r="O188" s="232"/>
      <c r="P188" s="105"/>
    </row>
    <row r="189" spans="3:16" ht="15.75" customHeight="1">
      <c r="C189" s="254"/>
      <c r="D189" s="427"/>
      <c r="E189" s="21"/>
      <c r="F189" s="21"/>
      <c r="G189" s="21"/>
      <c r="H189" s="21"/>
      <c r="I189" s="21"/>
      <c r="J189" s="21"/>
      <c r="K189" s="21"/>
      <c r="L189" s="21"/>
      <c r="M189" s="252"/>
      <c r="N189" s="170"/>
      <c r="O189" s="254"/>
      <c r="P189" s="253"/>
    </row>
    <row r="190" spans="3:16" ht="15.75" customHeight="1">
      <c r="C190" s="292"/>
      <c r="D190" s="333"/>
      <c r="E190" s="333"/>
      <c r="F190" s="333"/>
      <c r="G190" s="333"/>
      <c r="H190" s="333"/>
      <c r="I190" s="333"/>
      <c r="J190" s="333"/>
      <c r="K190" s="333"/>
      <c r="L190" s="333"/>
      <c r="M190" s="333"/>
      <c r="N190" s="333"/>
      <c r="O190" s="333"/>
      <c r="P190" s="87"/>
    </row>
    <row r="191" spans="3:16" ht="20.85" customHeight="1">
      <c r="C191" s="295"/>
      <c r="D191" s="556" t="s">
        <v>129</v>
      </c>
      <c r="E191" s="556"/>
      <c r="F191" s="556"/>
      <c r="G191" s="556"/>
      <c r="H191" s="556"/>
      <c r="I191" s="556"/>
      <c r="J191" s="556"/>
      <c r="K191" s="556"/>
      <c r="L191" s="556"/>
      <c r="M191" s="556"/>
      <c r="N191" s="556"/>
      <c r="O191" s="556"/>
      <c r="P191" s="556"/>
    </row>
    <row r="192" spans="3:16" ht="15.75" customHeight="1">
      <c r="C192" s="232"/>
      <c r="D192" s="1"/>
      <c r="E192" s="1"/>
      <c r="F192" s="1"/>
      <c r="G192" s="1"/>
      <c r="H192" s="1"/>
      <c r="I192" s="1"/>
      <c r="J192" s="1"/>
      <c r="K192" s="1"/>
      <c r="L192" s="1"/>
      <c r="M192" s="210"/>
      <c r="N192" s="155"/>
      <c r="O192" s="232"/>
      <c r="P192" s="105"/>
    </row>
    <row r="193" spans="3:16" ht="15" customHeight="1">
      <c r="C193" s="232"/>
      <c r="D193" s="585" t="s">
        <v>319</v>
      </c>
      <c r="E193" s="585"/>
      <c r="F193" s="1"/>
      <c r="G193" s="1"/>
      <c r="H193" s="1"/>
      <c r="I193" s="1"/>
      <c r="J193" s="1"/>
      <c r="K193" s="1"/>
      <c r="L193" s="1"/>
      <c r="M193" s="210"/>
      <c r="N193" s="155"/>
      <c r="O193" s="232"/>
      <c r="P193" s="105"/>
    </row>
    <row r="194" spans="3:16" ht="15.75" customHeight="1">
      <c r="C194" s="232"/>
      <c r="D194" s="309"/>
      <c r="E194" s="1"/>
      <c r="F194" s="1"/>
      <c r="G194" s="1"/>
      <c r="H194" s="1"/>
      <c r="I194" s="1"/>
      <c r="J194" s="1"/>
      <c r="K194" s="1"/>
      <c r="L194" s="1"/>
      <c r="M194" s="210"/>
      <c r="N194" s="155"/>
      <c r="O194" s="232"/>
      <c r="P194" s="105"/>
    </row>
    <row r="195" spans="3:16" ht="15.75" customHeight="1">
      <c r="C195" s="254"/>
      <c r="D195" s="251"/>
      <c r="E195" s="21"/>
      <c r="F195" s="21"/>
      <c r="G195" s="21"/>
      <c r="H195" s="21"/>
      <c r="I195" s="21"/>
      <c r="J195" s="21"/>
      <c r="K195" s="21"/>
      <c r="L195" s="21"/>
      <c r="M195" s="252"/>
      <c r="N195" s="170"/>
      <c r="O195" s="254"/>
      <c r="P195" s="253"/>
    </row>
    <row r="196" spans="3:16" ht="15.75" customHeight="1">
      <c r="C196" s="292"/>
      <c r="D196" s="600"/>
      <c r="E196" s="600"/>
      <c r="F196" s="87"/>
      <c r="G196" s="87"/>
      <c r="H196" s="87"/>
      <c r="I196" s="87"/>
      <c r="J196" s="87"/>
      <c r="K196" s="87"/>
      <c r="L196" s="87"/>
      <c r="M196" s="87"/>
      <c r="N196" s="87"/>
      <c r="O196" s="292"/>
      <c r="P196" s="87"/>
    </row>
    <row r="197" spans="3:16" ht="15" customHeight="1">
      <c r="C197" s="232"/>
      <c r="D197" s="586" t="s">
        <v>320</v>
      </c>
      <c r="E197" s="586"/>
      <c r="F197" s="1"/>
      <c r="G197" s="1"/>
      <c r="H197" s="1"/>
      <c r="I197" s="1"/>
      <c r="J197" s="1"/>
      <c r="K197" s="1"/>
      <c r="L197" s="1"/>
      <c r="M197" s="1"/>
      <c r="N197" s="1"/>
      <c r="O197" s="232"/>
      <c r="P197" s="1"/>
    </row>
  </sheetData>
  <mergeCells count="177">
    <mergeCell ref="D193:E193"/>
    <mergeCell ref="D196:E196"/>
    <mergeCell ref="D197:E197"/>
    <mergeCell ref="D184:E184"/>
    <mergeCell ref="D185:E185"/>
    <mergeCell ref="D186:E186"/>
    <mergeCell ref="D187:E187"/>
    <mergeCell ref="D188:E188"/>
    <mergeCell ref="D191:P191"/>
    <mergeCell ref="D178:E178"/>
    <mergeCell ref="D179:E179"/>
    <mergeCell ref="D180:E180"/>
    <mergeCell ref="D181:E181"/>
    <mergeCell ref="D182:E182"/>
    <mergeCell ref="D183:E183"/>
    <mergeCell ref="D172:E172"/>
    <mergeCell ref="D173:E173"/>
    <mergeCell ref="D174:E174"/>
    <mergeCell ref="D175:E175"/>
    <mergeCell ref="D176:E176"/>
    <mergeCell ref="D177:E177"/>
    <mergeCell ref="D166:E166"/>
    <mergeCell ref="D167:E167"/>
    <mergeCell ref="D168:E168"/>
    <mergeCell ref="D169:E169"/>
    <mergeCell ref="D170:E170"/>
    <mergeCell ref="D171:E171"/>
    <mergeCell ref="D159:E159"/>
    <mergeCell ref="D160:E160"/>
    <mergeCell ref="D161:E161"/>
    <mergeCell ref="D162:E162"/>
    <mergeCell ref="D163:E163"/>
    <mergeCell ref="D165:P165"/>
    <mergeCell ref="D153:E153"/>
    <mergeCell ref="D154:E154"/>
    <mergeCell ref="D155:E155"/>
    <mergeCell ref="D156:E156"/>
    <mergeCell ref="D157:E157"/>
    <mergeCell ref="C158:E158"/>
    <mergeCell ref="D147:E147"/>
    <mergeCell ref="D148:E148"/>
    <mergeCell ref="D149:E149"/>
    <mergeCell ref="D150:E150"/>
    <mergeCell ref="D151:E151"/>
    <mergeCell ref="D152:E152"/>
    <mergeCell ref="D141:E141"/>
    <mergeCell ref="D142:E142"/>
    <mergeCell ref="D143:E143"/>
    <mergeCell ref="D144:E144"/>
    <mergeCell ref="D145:E145"/>
    <mergeCell ref="D146:E146"/>
    <mergeCell ref="D135:E135"/>
    <mergeCell ref="D136:E136"/>
    <mergeCell ref="D137:E137"/>
    <mergeCell ref="D138:E138"/>
    <mergeCell ref="D139:E139"/>
    <mergeCell ref="D140:E140"/>
    <mergeCell ref="D129:E129"/>
    <mergeCell ref="D130:E130"/>
    <mergeCell ref="D131:E131"/>
    <mergeCell ref="D132:E132"/>
    <mergeCell ref="C133:P133"/>
    <mergeCell ref="D134:E134"/>
    <mergeCell ref="D123:E123"/>
    <mergeCell ref="D124:E124"/>
    <mergeCell ref="D125:E125"/>
    <mergeCell ref="D126:E126"/>
    <mergeCell ref="D127:E127"/>
    <mergeCell ref="D128:E128"/>
    <mergeCell ref="D117:E117"/>
    <mergeCell ref="D118:E118"/>
    <mergeCell ref="D119:E119"/>
    <mergeCell ref="D120:E120"/>
    <mergeCell ref="D121:E121"/>
    <mergeCell ref="D122:E122"/>
    <mergeCell ref="D111:E111"/>
    <mergeCell ref="D112:E112"/>
    <mergeCell ref="D113:E113"/>
    <mergeCell ref="D114:E114"/>
    <mergeCell ref="D115:E115"/>
    <mergeCell ref="D116:E116"/>
    <mergeCell ref="D105:E105"/>
    <mergeCell ref="D106:E106"/>
    <mergeCell ref="D107:E107"/>
    <mergeCell ref="D108:E108"/>
    <mergeCell ref="D109:E109"/>
    <mergeCell ref="D110:E110"/>
    <mergeCell ref="D99:E99"/>
    <mergeCell ref="D100:E100"/>
    <mergeCell ref="D101:E101"/>
    <mergeCell ref="D102:E102"/>
    <mergeCell ref="D103:E103"/>
    <mergeCell ref="D104:E104"/>
    <mergeCell ref="D93:E93"/>
    <mergeCell ref="D94:E94"/>
    <mergeCell ref="D95:E95"/>
    <mergeCell ref="D96:E96"/>
    <mergeCell ref="D97:E97"/>
    <mergeCell ref="D98:E98"/>
    <mergeCell ref="D87:E87"/>
    <mergeCell ref="D88:E88"/>
    <mergeCell ref="D89:E89"/>
    <mergeCell ref="D90:E90"/>
    <mergeCell ref="D91:E91"/>
    <mergeCell ref="D92:E92"/>
    <mergeCell ref="D80:E80"/>
    <mergeCell ref="D81:E81"/>
    <mergeCell ref="D82:E82"/>
    <mergeCell ref="D84:P84"/>
    <mergeCell ref="D85:E85"/>
    <mergeCell ref="D86:E86"/>
    <mergeCell ref="D74:E74"/>
    <mergeCell ref="D75:E75"/>
    <mergeCell ref="D76:E76"/>
    <mergeCell ref="D77:E77"/>
    <mergeCell ref="D78:E78"/>
    <mergeCell ref="D79:E79"/>
    <mergeCell ref="D68:E68"/>
    <mergeCell ref="D69:E69"/>
    <mergeCell ref="D70:E70"/>
    <mergeCell ref="D71:E71"/>
    <mergeCell ref="D72:E72"/>
    <mergeCell ref="D73:E73"/>
    <mergeCell ref="D62:E62"/>
    <mergeCell ref="D63:E63"/>
    <mergeCell ref="D64:E64"/>
    <mergeCell ref="D65:E65"/>
    <mergeCell ref="D66:E66"/>
    <mergeCell ref="D67:E67"/>
    <mergeCell ref="D56:E56"/>
    <mergeCell ref="D57:E57"/>
    <mergeCell ref="D58:E58"/>
    <mergeCell ref="D59:E59"/>
    <mergeCell ref="D60:E60"/>
    <mergeCell ref="D61:E61"/>
    <mergeCell ref="D50:E50"/>
    <mergeCell ref="D51:E51"/>
    <mergeCell ref="D52:E52"/>
    <mergeCell ref="D53:E53"/>
    <mergeCell ref="D54:E54"/>
    <mergeCell ref="D55:E55"/>
    <mergeCell ref="D44:E44"/>
    <mergeCell ref="C45:P45"/>
    <mergeCell ref="D46:E46"/>
    <mergeCell ref="D47:E47"/>
    <mergeCell ref="D48:E48"/>
    <mergeCell ref="D49:E49"/>
    <mergeCell ref="D38:E38"/>
    <mergeCell ref="D39:E39"/>
    <mergeCell ref="D40:E40"/>
    <mergeCell ref="D41:E41"/>
    <mergeCell ref="D42:E42"/>
    <mergeCell ref="D43:E43"/>
    <mergeCell ref="D32:E32"/>
    <mergeCell ref="D33:E33"/>
    <mergeCell ref="D34:E34"/>
    <mergeCell ref="D35:E35"/>
    <mergeCell ref="D36:E36"/>
    <mergeCell ref="D37:E37"/>
    <mergeCell ref="D26:E26"/>
    <mergeCell ref="D27:E27"/>
    <mergeCell ref="D28:E28"/>
    <mergeCell ref="D29:E29"/>
    <mergeCell ref="D30:E30"/>
    <mergeCell ref="C31:P31"/>
    <mergeCell ref="D20:E20"/>
    <mergeCell ref="D21:E21"/>
    <mergeCell ref="D22:E22"/>
    <mergeCell ref="D23:E23"/>
    <mergeCell ref="D24:E24"/>
    <mergeCell ref="D25:E25"/>
    <mergeCell ref="D1:E1"/>
    <mergeCell ref="D12:E12"/>
    <mergeCell ref="D16:P16"/>
    <mergeCell ref="D17:E17"/>
    <mergeCell ref="D18:E18"/>
    <mergeCell ref="D19:E19"/>
  </mergeCells>
  <conditionalFormatting sqref="A19:A20">
    <cfRule type="cellIs" dxfId="0" priority="1" operator="notEqual"/>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C5893-D78D-448C-9CF0-A6BADA1D5B82}">
  <dimension ref="A1:G54"/>
  <sheetViews>
    <sheetView workbookViewId="0">
      <selection activeCell="E13" sqref="E13"/>
    </sheetView>
  </sheetViews>
  <sheetFormatPr defaultColWidth="13.7109375" defaultRowHeight="15"/>
  <cols>
    <col min="1" max="1" width="7" customWidth="1"/>
    <col min="2" max="2" width="27.42578125" customWidth="1"/>
    <col min="3" max="4" width="11" customWidth="1"/>
    <col min="5" max="5" width="85.28515625" customWidth="1"/>
    <col min="6" max="6" width="67.5703125" customWidth="1"/>
  </cols>
  <sheetData>
    <row r="1" spans="1:7" ht="15.75" customHeight="1">
      <c r="A1" s="473"/>
      <c r="B1" s="473"/>
      <c r="C1" s="473"/>
      <c r="D1" s="473"/>
      <c r="E1" s="473"/>
      <c r="F1" s="473"/>
    </row>
    <row r="2" spans="1:7" ht="15.75" customHeight="1" thickBot="1">
      <c r="A2" s="473"/>
      <c r="B2" s="474"/>
      <c r="C2" s="474"/>
      <c r="D2" s="474"/>
      <c r="E2" s="474"/>
      <c r="F2" s="474"/>
    </row>
    <row r="3" spans="1:7" ht="31.7" customHeight="1" thickTop="1">
      <c r="A3" s="475"/>
      <c r="B3" s="476" t="s">
        <v>330</v>
      </c>
      <c r="C3" s="477" t="s">
        <v>331</v>
      </c>
      <c r="D3" s="477" t="s">
        <v>332</v>
      </c>
      <c r="E3" s="477" t="s">
        <v>333</v>
      </c>
      <c r="F3" s="478" t="s">
        <v>334</v>
      </c>
      <c r="G3" s="479"/>
    </row>
    <row r="4" spans="1:7" ht="15.75" customHeight="1">
      <c r="A4" s="475"/>
      <c r="B4" s="480" t="s">
        <v>2</v>
      </c>
      <c r="C4" s="481"/>
      <c r="D4" s="482">
        <v>2050</v>
      </c>
      <c r="E4" s="483" t="s">
        <v>335</v>
      </c>
      <c r="F4" s="484" t="s">
        <v>336</v>
      </c>
      <c r="G4" s="479"/>
    </row>
    <row r="5" spans="1:7" ht="15.75" customHeight="1">
      <c r="A5" s="475"/>
      <c r="B5" s="480" t="s">
        <v>337</v>
      </c>
      <c r="C5" s="481"/>
      <c r="D5" s="485">
        <v>2045</v>
      </c>
      <c r="E5" s="483" t="s">
        <v>335</v>
      </c>
      <c r="F5" s="484" t="s">
        <v>336</v>
      </c>
      <c r="G5" s="479"/>
    </row>
    <row r="6" spans="1:7" ht="15" customHeight="1">
      <c r="A6" s="475"/>
      <c r="B6" s="480" t="s">
        <v>338</v>
      </c>
      <c r="C6" s="481"/>
      <c r="D6" s="485">
        <v>2045</v>
      </c>
      <c r="E6" s="486" t="s">
        <v>339</v>
      </c>
      <c r="F6" s="484" t="s">
        <v>336</v>
      </c>
      <c r="G6" s="479"/>
    </row>
    <row r="7" spans="1:7" ht="30.6" customHeight="1">
      <c r="A7" s="475"/>
      <c r="B7" s="480" t="s">
        <v>2</v>
      </c>
      <c r="C7" s="485">
        <v>2019</v>
      </c>
      <c r="D7" s="485">
        <v>2030</v>
      </c>
      <c r="E7" s="487" t="s">
        <v>340</v>
      </c>
      <c r="F7" s="484" t="s">
        <v>336</v>
      </c>
      <c r="G7" s="479"/>
    </row>
    <row r="8" spans="1:7" ht="30.6" customHeight="1">
      <c r="A8" s="475"/>
      <c r="B8" s="480" t="s">
        <v>341</v>
      </c>
      <c r="C8" s="485">
        <v>2015</v>
      </c>
      <c r="D8" s="485">
        <v>2030</v>
      </c>
      <c r="E8" s="487" t="s">
        <v>342</v>
      </c>
      <c r="F8" s="484" t="s">
        <v>336</v>
      </c>
      <c r="G8" s="479"/>
    </row>
    <row r="9" spans="1:7" ht="30.6" customHeight="1">
      <c r="A9" s="475"/>
      <c r="B9" s="480" t="s">
        <v>337</v>
      </c>
      <c r="C9" s="481"/>
      <c r="D9" s="485">
        <v>2030</v>
      </c>
      <c r="E9" s="487" t="s">
        <v>343</v>
      </c>
      <c r="F9" s="484" t="s">
        <v>336</v>
      </c>
      <c r="G9" s="479"/>
    </row>
    <row r="10" spans="1:7" ht="30.6" customHeight="1">
      <c r="A10" s="475"/>
      <c r="B10" s="480" t="s">
        <v>344</v>
      </c>
      <c r="C10" s="481"/>
      <c r="D10" s="485">
        <v>2030</v>
      </c>
      <c r="E10" s="487" t="s">
        <v>345</v>
      </c>
      <c r="F10" s="484" t="s">
        <v>336</v>
      </c>
      <c r="G10" s="479"/>
    </row>
    <row r="11" spans="1:7" ht="30.6" customHeight="1">
      <c r="A11" s="475"/>
      <c r="B11" s="480" t="s">
        <v>346</v>
      </c>
      <c r="C11" s="485">
        <v>2020</v>
      </c>
      <c r="D11" s="481" t="s">
        <v>347</v>
      </c>
      <c r="E11" s="487" t="s">
        <v>348</v>
      </c>
      <c r="F11" s="484" t="s">
        <v>336</v>
      </c>
      <c r="G11" s="479"/>
    </row>
    <row r="12" spans="1:7" ht="30.6" customHeight="1">
      <c r="A12" s="475"/>
      <c r="B12" s="480" t="s">
        <v>349</v>
      </c>
      <c r="C12" s="481"/>
      <c r="D12" s="481" t="s">
        <v>347</v>
      </c>
      <c r="E12" s="486" t="s">
        <v>350</v>
      </c>
      <c r="F12" s="484" t="s">
        <v>336</v>
      </c>
      <c r="G12" s="479"/>
    </row>
    <row r="13" spans="1:7" ht="30.6" customHeight="1">
      <c r="A13" s="475"/>
      <c r="B13" s="480" t="s">
        <v>337</v>
      </c>
      <c r="C13" s="481"/>
      <c r="D13" s="481" t="s">
        <v>347</v>
      </c>
      <c r="E13" s="486" t="s">
        <v>351</v>
      </c>
      <c r="F13" s="484" t="s">
        <v>336</v>
      </c>
      <c r="G13" s="479"/>
    </row>
    <row r="14" spans="1:7" ht="15" customHeight="1" thickBot="1">
      <c r="A14" s="475"/>
      <c r="B14" s="488" t="s">
        <v>321</v>
      </c>
      <c r="C14" s="489"/>
      <c r="D14" s="489" t="s">
        <v>347</v>
      </c>
      <c r="E14" s="490" t="s">
        <v>352</v>
      </c>
      <c r="F14" s="491" t="s">
        <v>336</v>
      </c>
      <c r="G14" s="479"/>
    </row>
    <row r="15" spans="1:7" ht="15.75" customHeight="1" thickTop="1">
      <c r="A15" s="473"/>
      <c r="B15" s="492"/>
      <c r="C15" s="492"/>
      <c r="D15" s="492"/>
      <c r="E15" s="492"/>
      <c r="F15" s="492"/>
    </row>
    <row r="16" spans="1:7" ht="29.1" customHeight="1">
      <c r="A16" s="473"/>
      <c r="B16" s="601" t="s">
        <v>353</v>
      </c>
      <c r="C16" s="601"/>
      <c r="D16" s="601"/>
      <c r="E16" s="601"/>
      <c r="F16" s="601"/>
    </row>
    <row r="17" spans="1:6" ht="15" customHeight="1">
      <c r="A17" s="473"/>
      <c r="B17" s="601" t="s">
        <v>354</v>
      </c>
      <c r="C17" s="601"/>
      <c r="D17" s="601"/>
      <c r="E17" s="601"/>
      <c r="F17" s="601"/>
    </row>
    <row r="18" spans="1:6" ht="15" customHeight="1">
      <c r="A18" s="473"/>
      <c r="B18" s="601" t="s">
        <v>355</v>
      </c>
      <c r="C18" s="601"/>
      <c r="D18" s="601"/>
      <c r="E18" s="601"/>
      <c r="F18" s="601"/>
    </row>
    <row r="19" spans="1:6" ht="15" customHeight="1">
      <c r="A19" s="473"/>
      <c r="B19" s="601" t="s">
        <v>356</v>
      </c>
      <c r="C19" s="601"/>
      <c r="D19" s="601"/>
      <c r="E19" s="601"/>
      <c r="F19" s="601"/>
    </row>
    <row r="20" spans="1:6" ht="15.75" customHeight="1">
      <c r="A20" s="473"/>
      <c r="B20" s="473"/>
      <c r="C20" s="473"/>
      <c r="D20" s="473"/>
      <c r="E20" s="473"/>
      <c r="F20" s="473"/>
    </row>
    <row r="21" spans="1:6" ht="15.75" customHeight="1">
      <c r="A21" s="473"/>
      <c r="B21" s="473"/>
      <c r="C21" s="473"/>
      <c r="D21" s="473"/>
      <c r="E21" s="473"/>
      <c r="F21" s="473"/>
    </row>
    <row r="22" spans="1:6" ht="15" customHeight="1"/>
    <row r="23" spans="1:6" ht="15" customHeight="1"/>
    <row r="24" spans="1:6" ht="15" customHeight="1"/>
    <row r="25" spans="1:6" ht="15" customHeight="1"/>
    <row r="26" spans="1:6" ht="15" customHeight="1"/>
    <row r="27" spans="1:6" ht="15" customHeight="1"/>
    <row r="28" spans="1:6" ht="15" customHeight="1"/>
    <row r="29" spans="1:6" ht="15" customHeight="1"/>
    <row r="30" spans="1:6" ht="15" customHeight="1"/>
    <row r="31" spans="1:6" ht="15" customHeight="1"/>
    <row r="32" spans="1:6" ht="15" customHeight="1"/>
    <row r="33" customFormat="1" ht="15" customHeight="1"/>
    <row r="34" customFormat="1" ht="15" customHeight="1"/>
    <row r="35" customFormat="1" ht="15" customHeight="1"/>
    <row r="36" customFormat="1" ht="15" customHeight="1"/>
    <row r="37" customFormat="1" ht="15" customHeight="1"/>
    <row r="38" customFormat="1" ht="15" customHeight="1"/>
    <row r="39" customFormat="1" ht="15" customHeight="1"/>
    <row r="40" customFormat="1" ht="15" customHeight="1"/>
    <row r="41" customFormat="1" ht="15" customHeight="1"/>
    <row r="42" customFormat="1" ht="15" customHeight="1"/>
    <row r="43" customFormat="1" ht="15" customHeight="1"/>
    <row r="44" customFormat="1" ht="15" customHeight="1"/>
    <row r="45" customFormat="1" ht="15" customHeight="1"/>
    <row r="46" customFormat="1" ht="15" customHeight="1"/>
    <row r="47" customFormat="1" ht="15" customHeight="1"/>
    <row r="48" customFormat="1" ht="15" customHeight="1"/>
    <row r="49" customFormat="1" ht="15" customHeight="1"/>
    <row r="50" customFormat="1" ht="15" customHeight="1"/>
    <row r="51" customFormat="1" ht="15" customHeight="1"/>
    <row r="52" customFormat="1" ht="15" customHeight="1"/>
    <row r="53" customFormat="1" ht="15" customHeight="1"/>
    <row r="54" customFormat="1" ht="15" customHeight="1"/>
  </sheetData>
  <sheetProtection algorithmName="SHA-512" hashValue="dtBIoUTG9PBXR/RMvWOpKiFNgrWADZGzM+DBDRNKdMPj6pHd8kQA1gDdVEWB3Z5zPUeRUW2mauOwASqWdc+G4A==" saltValue="asv7xxVNa1mCySLeptt9Jg==" spinCount="100000" sheet="1" objects="1" scenarios="1"/>
  <mergeCells count="4">
    <mergeCell ref="B16:F16"/>
    <mergeCell ref="B17:F17"/>
    <mergeCell ref="B18:F18"/>
    <mergeCell ref="B19:F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DDA96-D73D-4B73-99AC-5DB7A5FC2010}">
  <dimension ref="A1:A3"/>
  <sheetViews>
    <sheetView workbookViewId="0">
      <selection activeCell="A9" sqref="A9"/>
    </sheetView>
  </sheetViews>
  <sheetFormatPr defaultRowHeight="15"/>
  <cols>
    <col min="1" max="1" width="254.140625" customWidth="1"/>
  </cols>
  <sheetData>
    <row r="1" spans="1:1" ht="18.75">
      <c r="A1" s="602" t="s">
        <v>385</v>
      </c>
    </row>
    <row r="3" spans="1:1" ht="409.5">
      <c r="A3" s="493" t="s">
        <v>357</v>
      </c>
    </row>
  </sheetData>
  <sheetProtection algorithmName="SHA-512" hashValue="9HFEkR69LZet1G+klkc1vjrOqMj7BNuE/IboCmGX/iBbK7Hxiz7MrUlDeSB0Mq6CDpI2Wq71KkmnXhD6MPFCag==" saltValue="xOgzQrBXZEZds6Vl2RCEb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8C26F29F38B746A4D45964A3A70605" ma:contentTypeVersion="17" ma:contentTypeDescription="Create a new document." ma:contentTypeScope="" ma:versionID="47a87ef26dc16b563cabe49bffea6110">
  <xsd:schema xmlns:xsd="http://www.w3.org/2001/XMLSchema" xmlns:xs="http://www.w3.org/2001/XMLSchema" xmlns:p="http://schemas.microsoft.com/office/2006/metadata/properties" xmlns:ns2="ff6e4b40-6eb9-40f2-9745-3c796220f2cd" xmlns:ns3="19395056-801d-4952-ac55-cee60ad4705f" targetNamespace="http://schemas.microsoft.com/office/2006/metadata/properties" ma:root="true" ma:fieldsID="17e857de27c05dcac9ed96433d572800" ns2:_="" ns3:_="">
    <xsd:import namespace="ff6e4b40-6eb9-40f2-9745-3c796220f2cd"/>
    <xsd:import namespace="19395056-801d-4952-ac55-cee60ad4705f"/>
    <xsd:element name="properties">
      <xsd:complexType>
        <xsd:sequence>
          <xsd:element name="documentManagement">
            <xsd:complexType>
              <xsd:all>
                <xsd:element ref="ns2:MigrationSourceURL"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6e4b40-6eb9-40f2-9745-3c796220f2cd" elementFormDefault="qualified">
    <xsd:import namespace="http://schemas.microsoft.com/office/2006/documentManagement/types"/>
    <xsd:import namespace="http://schemas.microsoft.com/office/infopath/2007/PartnerControls"/>
    <xsd:element name="MigrationSourceURL" ma:index="8" nillable="true" ma:displayName="MigrationSourceURL" ma:internalName="MigrationSourceURL">
      <xsd:simpleType>
        <xsd:restriction base="dms:Note">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Location" ma:index="14"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9395056-801d-4952-ac55-cee60ad4705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6fe2cd-16db-4d51-93bc-072ef2f8affd}" ma:internalName="TaxCatchAll" ma:showField="CatchAllData" ma:web="19395056-801d-4952-ac55-cee60ad470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grationSourceURL xmlns="ff6e4b40-6eb9-40f2-9745-3c796220f2cd" xsi:nil="true"/>
    <lcf76f155ced4ddcb4097134ff3c332f xmlns="ff6e4b40-6eb9-40f2-9745-3c796220f2cd">
      <Terms xmlns="http://schemas.microsoft.com/office/infopath/2007/PartnerControls"/>
    </lcf76f155ced4ddcb4097134ff3c332f>
    <TaxCatchAll xmlns="19395056-801d-4952-ac55-cee60ad4705f" xsi:nil="true"/>
  </documentManagement>
</p:properties>
</file>

<file path=customXml/itemProps1.xml><?xml version="1.0" encoding="utf-8"?>
<ds:datastoreItem xmlns:ds="http://schemas.openxmlformats.org/officeDocument/2006/customXml" ds:itemID="{1DE5E9B8-2AD3-438F-A6A5-C30765E0BFC9}">
  <ds:schemaRefs>
    <ds:schemaRef ds:uri="http://schemas.microsoft.com/sharepoint/v3/contenttype/forms"/>
  </ds:schemaRefs>
</ds:datastoreItem>
</file>

<file path=customXml/itemProps2.xml><?xml version="1.0" encoding="utf-8"?>
<ds:datastoreItem xmlns:ds="http://schemas.openxmlformats.org/officeDocument/2006/customXml" ds:itemID="{878FEDBE-9958-48E1-BF55-B17F9A2599E9}"/>
</file>

<file path=customXml/itemProps3.xml><?xml version="1.0" encoding="utf-8"?>
<ds:datastoreItem xmlns:ds="http://schemas.openxmlformats.org/officeDocument/2006/customXml" ds:itemID="{D7E6006B-3171-4E44-B129-89CEC99C062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8ca8615-407e-4a91-9109-4de7b5038ce8"/>
    <ds:schemaRef ds:uri="88340235-8056-489f-a1a3-5b09fc0cb579"/>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AGA SCG and SDG&amp;E</vt:lpstr>
      <vt:lpstr>EEI SDG&amp;E</vt:lpstr>
      <vt:lpstr>EEI Oncor</vt:lpstr>
      <vt:lpstr>Emissons reduction goals</vt:lpstr>
      <vt:lpstr>Forward-looking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Rosia-Tremonti</dc:creator>
  <cp:lastModifiedBy>Eekhout, Amy</cp:lastModifiedBy>
  <dcterms:created xsi:type="dcterms:W3CDTF">2023-01-19T23:48:25Z</dcterms:created>
  <dcterms:modified xsi:type="dcterms:W3CDTF">2023-01-20T00:16:50Z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0x010100EF8C26F29F38B746A4D45964A3A70605</vt:lpwstr>
  </property>
</Properties>
</file>